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27" firstSheet="3" activeTab="3"/>
  </bookViews>
  <sheets>
    <sheet name="Címrend" sheetId="1" r:id="rId1"/>
    <sheet name="1. Bevételek_kiadások_összesen" sheetId="2" r:id="rId2"/>
    <sheet name="2. Önk.bev." sheetId="3" r:id="rId3"/>
    <sheet name="3. Önk.kiad." sheetId="4" r:id="rId4"/>
    <sheet name="5. Int.kiad." sheetId="5" r:id="rId5"/>
    <sheet name="4. Int.bev." sheetId="6" r:id="rId6"/>
    <sheet name="6. Beruházás" sheetId="7" r:id="rId7"/>
    <sheet name="7. EU-s beruh." sheetId="8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</sheets>
  <definedNames>
    <definedName name="_4__sz__sor_részletezése">#REF!</definedName>
    <definedName name="_xlnm._FilterDatabase" localSheetId="3" hidden="1">'3. Önk.kiad.'!$A$8:$AC$308</definedName>
    <definedName name="_xlnm.Print_Titles" localSheetId="10">'10. Többéves'!$6:$9</definedName>
    <definedName name="_xlnm.Print_Titles" localSheetId="3">'3. Önk.kiad.'!$1:$8</definedName>
    <definedName name="_xlnm.Print_Titles" localSheetId="6">'6. Beruházás'!$6:$8</definedName>
    <definedName name="_xlnm.Print_Titles" localSheetId="8">'8. Felújítás'!$7:$9</definedName>
    <definedName name="_xlnm.Print_Area" localSheetId="1">'1. Bevételek_kiadások_összesen'!$A$1:$H$160</definedName>
    <definedName name="_xlnm.Print_Area" localSheetId="10">'10. Többéves'!$A$2:$G$28</definedName>
    <definedName name="_xlnm.Print_Area" localSheetId="2">'2. Önk.bev.'!$A$1:$S$109</definedName>
    <definedName name="_xlnm.Print_Area" localSheetId="3">'3. Önk.kiad.'!$A$1:$W$308</definedName>
    <definedName name="_xlnm.Print_Area" localSheetId="5">'4. Int.bev.'!$A$1:$S$80</definedName>
    <definedName name="_xlnm.Print_Area" localSheetId="4">'5. Int.kiad.'!$A$1:$W$43</definedName>
    <definedName name="_xlnm.Print_Area" localSheetId="6">'6. Beruházás'!$A$1:$N$42</definedName>
    <definedName name="_xlnm.Print_Area" localSheetId="8">'8. Felújítás'!$A$1:$I$20</definedName>
    <definedName name="_xlnm.Print_Area" localSheetId="9">'9. Mérleg'!$A$1:$J$36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28" authorId="0">
      <text>
        <r>
          <rPr>
            <b/>
            <sz val="9"/>
            <color indexed="8"/>
            <rFont val="Segoe UI"/>
            <family val="2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<sst xmlns="http://schemas.openxmlformats.org/spreadsheetml/2006/main" count="1693" uniqueCount="682">
  <si>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</si>
  <si>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</si>
  <si>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</si>
  <si>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</si>
  <si>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</si>
  <si>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</si>
  <si>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</si>
  <si>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</si>
  <si>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</si>
  <si>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</si>
  <si>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</si>
  <si>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</si>
  <si>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</si>
  <si>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</si>
  <si>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</si>
  <si>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</si>
  <si>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</si>
  <si>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</si>
  <si>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</si>
  <si>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</si>
  <si>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</si>
  <si>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</si>
  <si>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</si>
  <si>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</si>
  <si>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</si>
  <si>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</si>
  <si>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</si>
  <si>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</si>
  <si>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</si>
  <si>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</si>
  <si>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</si>
  <si>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</si>
  <si>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</si>
  <si>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</si>
  <si>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</si>
  <si>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</si>
  <si>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</si>
  <si>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</si>
  <si>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</si>
  <si>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</si>
  <si>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</si>
  <si>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</si>
  <si>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,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</si>
  <si>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</si>
  <si>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</si>
  <si>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</si>
  <si>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</si>
  <si>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</si>
  <si>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</si>
  <si>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</si>
  <si>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</si>
  <si>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</si>
  <si>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</si>
  <si>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</si>
  <si>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</si>
  <si>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</si>
  <si>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</si>
  <si>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</si>
  <si>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</si>
  <si>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</si>
  <si>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</si>
  <si>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</si>
  <si>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</si>
  <si>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</si>
  <si>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</si>
  <si>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</si>
  <si>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</si>
  <si>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</si>
  <si>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</si>
  <si>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</si>
  <si>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</si>
  <si>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</si>
  <si>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</si>
  <si>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</si>
  <si>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</si>
  <si>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</si>
  <si>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</si>
  <si>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</si>
  <si>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</si>
  <si>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</si>
  <si>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</si>
  <si>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</si>
  <si>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</si>
  <si>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</si>
  <si>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</si>
  <si>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</si>
  <si>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</si>
  <si>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</si>
  <si>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</si>
  <si>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</si>
  <si>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</si>
  <si>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</si>
  <si>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</si>
  <si>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</si>
  <si>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</si>
  <si>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</si>
  <si>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</si>
  <si>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</si>
  <si>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</si>
  <si>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</si>
  <si>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</si>
  <si>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</si>
  <si>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</si>
  <si>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</si>
  <si>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</si>
  <si>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</si>
  <si>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</si>
  <si>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</si>
  <si>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</si>
  <si>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</si>
  <si>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</si>
  <si>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</si>
  <si>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</si>
  <si>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</si>
  <si>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</si>
  <si>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</si>
  <si>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</si>
  <si>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</si>
  <si>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</si>
  <si>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</si>
  <si>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</si>
  <si>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</si>
  <si>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</si>
  <si>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</si>
  <si>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</si>
  <si>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</si>
  <si>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</si>
  <si>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</si>
  <si>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</si>
  <si>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</si>
  <si>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</si>
  <si>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</si>
  <si>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</si>
  <si>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</si>
  <si>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</si>
  <si>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</si>
  <si>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</si>
  <si>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</si>
  <si>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</si>
  <si>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</si>
  <si>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</si>
  <si>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</si>
  <si>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</si>
  <si>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</si>
  <si>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</si>
  <si>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</si>
  <si>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</si>
  <si>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</si>
  <si>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</si>
  <si>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</si>
  <si>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</si>
  <si>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</si>
  <si>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</si>
  <si>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</si>
  <si>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</si>
  <si>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</si>
  <si>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</si>
  <si>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</si>
  <si>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</si>
  <si>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</si>
  <si>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</si>
  <si>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</si>
  <si>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</si>
  <si>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</si>
  <si>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</si>
  <si>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</si>
  <si>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</si>
  <si>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</si>
  <si>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</si>
  <si>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</si>
  <si>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</si>
  <si>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</si>
  <si>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</si>
  <si>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</si>
  <si>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</si>
  <si>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</si>
  <si>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</si>
  <si>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</si>
  <si>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</si>
  <si>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</si>
  <si>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</si>
  <si>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</si>
  <si>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</si>
  <si>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</si>
  <si>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</si>
  <si>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</si>
  <si>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</si>
  <si>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</si>
  <si>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</si>
  <si>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</si>
  <si>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</si>
  <si>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</si>
  <si>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</si>
  <si>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</si>
  <si>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</si>
  <si>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</si>
  <si>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</si>
  <si>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</si>
  <si>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</si>
  <si>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</si>
  <si>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</si>
  <si>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</si>
  <si>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</si>
  <si>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</si>
  <si>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</si>
  <si>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</si>
  <si>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</si>
  <si>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</si>
  <si>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</si>
  <si>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</si>
  <si>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</si>
  <si>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</si>
  <si>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</si>
  <si>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</si>
  <si>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</si>
  <si>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</si>
  <si>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</si>
  <si>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</si>
  <si>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</si>
  <si>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</si>
  <si>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</si>
  <si>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</si>
  <si>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</si>
  <si>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</si>
  <si>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</si>
  <si>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</si>
  <si>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</si>
  <si>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</si>
  <si>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</si>
  <si>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</si>
  <si>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</si>
  <si>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</si>
  <si>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</si>
  <si>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</si>
  <si>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</si>
  <si>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</si>
  <si>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</si>
  <si>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</si>
  <si>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</si>
  <si>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</si>
  <si>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</si>
  <si>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</si>
  <si>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</si>
  <si>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</si>
  <si>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</si>
  <si>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Központi, irányító szervi támogatások folyósítása Áht. 73. § (1)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</si>
  <si>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</si>
  <si>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</si>
  <si>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</si>
  <si>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</si>
  <si>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</si>
  <si>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</si>
  <si>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</si>
  <si>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</si>
  <si>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</si>
  <si>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</si>
  <si>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</si>
  <si>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</si>
  <si>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</si>
  <si>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</si>
  <si>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</si>
  <si>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</si>
  <si>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</si>
  <si>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</si>
  <si>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</si>
  <si>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</si>
  <si>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</si>
  <si>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</si>
  <si>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</si>
  <si>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</si>
  <si>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</si>
  <si>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</si>
  <si>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</si>
  <si>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</si>
  <si>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</si>
  <si>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</si>
  <si>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</si>
  <si>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</si>
  <si>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</si>
  <si>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</si>
  <si>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</si>
  <si>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</si>
  <si>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</si>
  <si>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</si>
  <si>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</si>
  <si>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</si>
  <si>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</si>
  <si>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</si>
  <si>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</si>
  <si>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</si>
  <si>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</si>
  <si>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</si>
  <si>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működésicélú kiadások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</si>
  <si>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</si>
  <si>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</si>
  <si>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</si>
  <si>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</si>
  <si>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</si>
  <si>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</si>
  <si>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</si>
  <si>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</si>
  <si>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</si>
  <si>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>Eredeti</t>
  </si>
  <si>
    <t xml:space="preserve">Módosított </t>
  </si>
  <si>
    <t>Cserregő Néptáncegyüttes támogatása</t>
  </si>
  <si>
    <t>Bányász Kórus támogatása</t>
  </si>
  <si>
    <t>Bányász Fúvószenekar támogatása</t>
  </si>
  <si>
    <t>Sporttevékenység támogatása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</si>
  <si>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</si>
  <si>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</si>
  <si>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</si>
  <si>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</si>
  <si>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Út, autópálya építés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</si>
  <si>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</si>
  <si>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</si>
  <si>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</si>
  <si>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</si>
  <si>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</si>
  <si>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</si>
  <si>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</si>
  <si>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</si>
  <si>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</si>
  <si>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</si>
  <si>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</si>
  <si>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</si>
  <si>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</si>
  <si>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</si>
  <si>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</si>
  <si>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</si>
  <si>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</si>
  <si>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Háziorvosi alapellátás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</si>
  <si>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</si>
  <si>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</si>
  <si>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</si>
  <si>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</si>
  <si>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</si>
  <si>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</si>
  <si>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</si>
  <si>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</si>
  <si>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</si>
  <si>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</si>
  <si>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</si>
  <si>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Szoc.rehab pályázat</t>
  </si>
  <si>
    <t>Ifjúsági koncepció</t>
  </si>
  <si>
    <t>Rehabilitációs hozzájárulás</t>
  </si>
  <si>
    <t>Helyettes szülői feladatok</t>
  </si>
  <si>
    <t>Kamerarendszer kiépítése - közbiztonság növelése</t>
  </si>
  <si>
    <t xml:space="preserve">Játszótéri eszközök </t>
  </si>
  <si>
    <t>Viziközmű fejlesztés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</si>
  <si>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</si>
  <si>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</si>
  <si>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</si>
  <si>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</si>
  <si>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</si>
  <si>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</si>
  <si>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Egy mosolyért közalapítvány támogatása</t>
  </si>
  <si>
    <t>Várpalotáért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</si>
  <si>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</si>
  <si>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</si>
  <si>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</si>
  <si>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</si>
  <si>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Arany János tehetséggondozó prg.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</si>
  <si>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</si>
  <si>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</si>
  <si>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</si>
  <si>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</si>
  <si>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</si>
  <si>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</si>
  <si>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Molnár Mária szociális Szövetkezet</t>
  </si>
  <si>
    <t>Á</t>
  </si>
  <si>
    <t>Önkormányzati segély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</si>
  <si>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</si>
  <si>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</si>
  <si>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</si>
  <si>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</si>
  <si>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</si>
  <si>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</si>
  <si>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</si>
  <si>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Lakásfenntartási tám.</t>
  </si>
  <si>
    <t>Lakbértámogatás</t>
  </si>
  <si>
    <t>Adósságkezelési támogatás</t>
  </si>
  <si>
    <t>Általános tartalék (iskola működtetés ktg.-ei)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</si>
  <si>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</si>
  <si>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</si>
  <si>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</si>
  <si>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</si>
  <si>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</si>
  <si>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</si>
  <si>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</si>
  <si>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</si>
  <si>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</si>
  <si>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</si>
  <si>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</si>
  <si>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</si>
  <si>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</si>
  <si>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</si>
  <si>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</si>
  <si>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</si>
  <si>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</si>
  <si>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</si>
  <si>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</si>
  <si>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</si>
  <si>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</si>
  <si>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</si>
  <si>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</si>
  <si>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</si>
  <si>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</si>
  <si>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Rendszeres szociális segély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</si>
  <si>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</si>
  <si>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</si>
  <si>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</si>
  <si>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</si>
  <si>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</si>
  <si>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</si>
  <si>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</si>
  <si>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</si>
  <si>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</si>
  <si>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</si>
  <si>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</si>
  <si>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</si>
  <si>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2017.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</si>
  <si>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</si>
  <si>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</si>
  <si>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</si>
  <si>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</si>
  <si>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</si>
  <si>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</si>
  <si>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</si>
  <si>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</si>
  <si>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</si>
  <si>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</si>
  <si>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</si>
  <si>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</si>
  <si>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</si>
  <si>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</si>
  <si>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</si>
  <si>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Társulások és költségvetési szervek befiz.</t>
  </si>
  <si>
    <t>Termőföldbérbeadás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</si>
  <si>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</si>
  <si>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</si>
  <si>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</si>
  <si>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</si>
  <si>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</si>
  <si>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</si>
  <si>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</si>
  <si>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Háziorvosi alapellátás - OEP finansz.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</si>
  <si>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</si>
  <si>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</si>
  <si>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</si>
  <si>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</si>
  <si>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</si>
  <si>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Fejezeti kez.ei. (KAB-KEF pályázat, Zeneiskola tám.)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</si>
  <si>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</si>
  <si>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</si>
  <si>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</si>
  <si>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</si>
  <si>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</si>
  <si>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</si>
  <si>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</si>
  <si>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</si>
  <si>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</si>
  <si>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</si>
  <si>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</si>
  <si>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</si>
  <si>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</si>
  <si>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Játszótéri eszközök beszerzése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</si>
  <si>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</si>
  <si>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</si>
  <si>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</si>
  <si>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</si>
  <si>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</si>
  <si>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</si>
  <si>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</si>
  <si>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</si>
  <si>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</si>
  <si>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</si>
  <si>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</si>
  <si>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</si>
  <si>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Intézményifelújítási kiadások összesen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</si>
  <si>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</si>
  <si>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</si>
  <si>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</si>
  <si>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</si>
  <si>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</si>
  <si>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</si>
  <si>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</si>
  <si>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</si>
  <si>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</si>
  <si>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</si>
  <si>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</si>
  <si>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</si>
  <si>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</si>
  <si>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</si>
  <si>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</si>
  <si>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</si>
  <si>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</si>
  <si>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</si>
  <si>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</si>
  <si>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</si>
  <si>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</si>
  <si>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</si>
  <si>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</si>
  <si>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</si>
  <si>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</si>
  <si>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</si>
  <si>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</si>
  <si>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</si>
  <si>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</si>
  <si>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</si>
  <si>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</si>
  <si>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</si>
  <si>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</si>
  <si>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</si>
  <si>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Hosszú lejáratú hitel felvétele</t>
  </si>
  <si>
    <t>13.</t>
  </si>
  <si>
    <t>Hosszú lejáratú hitel tőkeösszegének törlesztése</t>
  </si>
  <si>
    <t>14.</t>
  </si>
  <si>
    <t>15.</t>
  </si>
  <si>
    <t>Központi, irányító szervi támogatások folyósítása Áht. 73. § (1) fc.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</si>
  <si>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</si>
  <si>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</si>
  <si>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</si>
  <si>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</si>
  <si>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</si>
  <si>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</si>
  <si>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</si>
  <si>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</si>
  <si>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</si>
  <si>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</si>
  <si>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</si>
  <si>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</si>
  <si>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</si>
  <si>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tájékoztató jelleggel az Áht. 24. § (4) bekezdés b) pontja alapján</t>
  </si>
  <si>
    <t>Sorszám</t>
  </si>
  <si>
    <t>2017. évi előirányzat</t>
  </si>
  <si>
    <t>2018. évi előirányzat</t>
  </si>
  <si>
    <t>Játszóeszközök kopásból, elhasználódása</t>
  </si>
  <si>
    <t>Beruházás mindösszesen: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</si>
  <si>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</si>
  <si>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</si>
  <si>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</si>
  <si>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</si>
  <si>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</si>
  <si>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</si>
  <si>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Útburkolati jelek festése</t>
  </si>
  <si>
    <t>Kitüntetések</t>
  </si>
  <si>
    <t>Takarítás</t>
  </si>
  <si>
    <t>Önkormányzati kiadások összesen:</t>
  </si>
  <si>
    <t>tájékoztató jelleggel az Áht. 24. § (4) bekezdés c) pontja alapján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</si>
  <si>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</si>
  <si>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</si>
  <si>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</si>
  <si>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</si>
  <si>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</si>
  <si>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</si>
  <si>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</si>
  <si>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</si>
  <si>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</si>
  <si>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</si>
  <si>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</si>
  <si>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</si>
  <si>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</si>
  <si>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</si>
  <si>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</si>
  <si>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</si>
  <si>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</si>
  <si>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</si>
  <si>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</si>
  <si>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</si>
  <si>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</si>
  <si>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</si>
  <si>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</si>
  <si>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</si>
  <si>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</si>
  <si>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</si>
  <si>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</si>
  <si>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</si>
  <si>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</si>
  <si>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</si>
  <si>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Várpalota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</si>
  <si>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</si>
  <si>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</si>
  <si>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</si>
  <si>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</si>
  <si>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(6=3+4+5)</t>
  </si>
  <si>
    <t>ÖSSZES KÖTELEZETTSÉG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</si>
  <si>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</si>
  <si>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</si>
  <si>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</si>
  <si>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</si>
  <si>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</si>
  <si>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</si>
  <si>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</si>
  <si>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</si>
  <si>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</si>
  <si>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</si>
  <si>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</si>
  <si>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</si>
  <si>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</si>
  <si>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2018.</t>
  </si>
  <si>
    <t>Viziközmű vagyonkezelési díj bevétel</t>
  </si>
  <si>
    <t>2016. évi pénzmaradvány</t>
  </si>
  <si>
    <t>Várpalota Város Önkormányzatának 2017. évi bevételei</t>
  </si>
  <si>
    <t>Pueri Castelli kórus támogatás</t>
  </si>
  <si>
    <t>Felsőoktatási ösztöndíj pályázat</t>
  </si>
  <si>
    <t>Településfejlesztési koncepció</t>
  </si>
  <si>
    <t>Céltartalék (péti per, viziközmű, pályázatok önrésze)</t>
  </si>
  <si>
    <t>InAirQ CE69 pályázati önrész</t>
  </si>
  <si>
    <t>Drogstratégia Program</t>
  </si>
  <si>
    <t>Esélyegyenlőségi terv</t>
  </si>
  <si>
    <t>Közművelődési érdekeltségnövelő pályázat</t>
  </si>
  <si>
    <t>Befizetési kötelezettség</t>
  </si>
  <si>
    <t>Vár  és helytörténeti kiállítás pályázat Thury-Vár</t>
  </si>
  <si>
    <t>General Medicina Kft röntgenkészülék vás.támogatás</t>
  </si>
  <si>
    <t>6. melléklet a 3/2017. (II.23.) önkormányzati rendelethez</t>
  </si>
  <si>
    <t>2017. évi beruházások és egyéb felhalmozási kiadások előirányzata</t>
  </si>
  <si>
    <t>Egyéb tárgyi eszközök beszerzése, létesítése – kisértékű</t>
  </si>
  <si>
    <t>Vagyonhasznosítás beszerzései</t>
  </si>
  <si>
    <t>Kamerarendszer bővítése</t>
  </si>
  <si>
    <t>Közvilágítási hálózat bővítése</t>
  </si>
  <si>
    <t>Közút tervezés</t>
  </si>
  <si>
    <t>Csapadékvíz beruházás</t>
  </si>
  <si>
    <t>IÜSZ eszközbeszerzések</t>
  </si>
  <si>
    <t xml:space="preserve">Ringató Bölcsőde </t>
  </si>
  <si>
    <t>2017. évi felújítási előirányzata</t>
  </si>
  <si>
    <t>Bérlemények, bérlakások</t>
  </si>
  <si>
    <t>Önkormányzati vagyon felújítása</t>
  </si>
  <si>
    <t>2019. évi előirányzat</t>
  </si>
  <si>
    <t>2020. évi előirányzat</t>
  </si>
  <si>
    <t>-</t>
  </si>
  <si>
    <t>2018. után</t>
  </si>
  <si>
    <t>2017. évi  módosított előirányzat</t>
  </si>
  <si>
    <t>2017. évi  eredeti előirányzat</t>
  </si>
  <si>
    <t>2017. évi eredeti előirányzat</t>
  </si>
  <si>
    <t>1. melléklet a 3/2017. (II.23.) önkormányzati rendelethez</t>
  </si>
  <si>
    <t>2. melléklet az 3/2017. (II.23.) önkormányzati rendelethez</t>
  </si>
  <si>
    <t>3. melléklet a 3/2017. (II.23.) önkormányzati rendelethez</t>
  </si>
  <si>
    <t>4. melléklet az 3/2017 (II.23.) önkormányzati rendelethez</t>
  </si>
  <si>
    <t>5. melléklet a 3/2017. (II.23.) önkormányzati rendelethez</t>
  </si>
  <si>
    <t>9. melléklet a 3/2017. (II.23.) önkormányzati rendelethez</t>
  </si>
  <si>
    <t>11. melléklet az 3/2017. (II.23.) önkormányzati rendelethez</t>
  </si>
  <si>
    <t>12. melléklet az 3/2017. (II.23.) önkormányzati rendelethez</t>
  </si>
  <si>
    <t>13. melléklet a 3/2017. (II.23.) önkormányzati rendelethez</t>
  </si>
  <si>
    <t>14. melléklet a 3/2017. (II.23.) önkormányzati rendelethez</t>
  </si>
  <si>
    <t>Várpalota Város Önkormányzat 2017. évi adósságot keletkeztető fejlesztési céljai</t>
  </si>
  <si>
    <t>2019.</t>
  </si>
  <si>
    <t>a közvetett támogatásokról 2017.</t>
  </si>
  <si>
    <t>Várpalota Város Önkormányzatának működési és felhalmozási költségvetési bevételei és kiadásai 2017. évben</t>
  </si>
  <si>
    <t>Várpalota Város Önkormányzata Intézményeinek 2017. évi kiadásai</t>
  </si>
  <si>
    <t>Várpalota Város Önkormányzata Intézményeinek 2017. évi bevételei</t>
  </si>
  <si>
    <t>Önkormányzati feladatok és egyéb kötelezettségek kiadásai 2017. év</t>
  </si>
  <si>
    <t>Thury Sport Nonprofit Kft</t>
  </si>
  <si>
    <t>Összevont Óvoda és Bölcsőde</t>
  </si>
  <si>
    <t>THURY-VÁR Kft. TDM szervezet alapítói hozzáj. (2017-ig 4.953 E Ft)</t>
  </si>
  <si>
    <t>Hírcentrum Kft. működési támogatás</t>
  </si>
  <si>
    <t>Pályázat önrész</t>
  </si>
  <si>
    <t>Péti per perköltség</t>
  </si>
  <si>
    <t>8. melléklet a 3/2017. (II.23.) önkormányzati rendelethez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</si>
  <si>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</si>
  <si>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</si>
  <si>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</si>
  <si>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Önkormányzaton kívüli EU-s projektekhez történő hozzájárulás 2017. évi előirányzat</t>
  </si>
  <si>
    <t>A projekt neve: InAirQ CE069 projekt</t>
  </si>
  <si>
    <t>7. melléklet a 3/2017. (II.23.) önkormányzati rendelethez</t>
  </si>
  <si>
    <t>10. melléklet a 3/2017. (II.23.) önkormányzati rendelethez</t>
  </si>
  <si>
    <t>15. melléklet az 3/2017. (II.23.) önkormányzati rendelethez</t>
  </si>
  <si>
    <t>Sportszervezetek támogatása</t>
  </si>
  <si>
    <t>1. melléklet a 15/2017. (V.26.) önkormányzati rendelethez</t>
  </si>
  <si>
    <t>2. melléklet a  15/2017. (V.26.) önkormányzati rendelethez</t>
  </si>
  <si>
    <t>3. melléklet a 15/2017. (V.26.) önkormányzati rendelethez</t>
  </si>
  <si>
    <t>4. melléklet a  15/2017. (V.26.) önkormányzati rendelethez</t>
  </si>
  <si>
    <t>5. melléklet a 15/2017. (V.26.) önkormányzati rendelethez</t>
  </si>
  <si>
    <t>6. melléklet a 15/2017. (V.26.) önkormányzati rendelethez</t>
  </si>
  <si>
    <t>7. melléklet a  15/2017. (V.26.) önkormányzati rendelethez</t>
  </si>
  <si>
    <t>8. melléklet a 15/2017. (V.26.) önkormányzati rendelethez</t>
  </si>
  <si>
    <t>9. melléklet a 15/2017. (V.26.) önkormányzati rendelethez</t>
  </si>
  <si>
    <t>10. melléklet a 15/2017. (V.26.) önkormányzati rendelethez</t>
  </si>
  <si>
    <t>11. melléklet a  15/2017. (V.26.) önkormányzati rendelethez</t>
  </si>
  <si>
    <t>12. melléklet a  15/2017. (V.26.) önkormányzati rendelethez</t>
  </si>
  <si>
    <t>13. melléklet a  15/2017. (V.26.) önkormányzati rendelethez</t>
  </si>
  <si>
    <t>14. melléklet a 15/2017. (V.26.) önkormányzati rendelethez</t>
  </si>
  <si>
    <t>15. melléklet a  15/2017. (V.26.)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</si>
</sst>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104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color indexed="8"/>
      <name val="Palatino Linotype"/>
      <family val="1"/>
    </font>
    <font>
      <sz val="9"/>
      <name val="Times New Roman CE"/>
      <family val="1"/>
    </font>
    <font>
      <sz val="9"/>
      <color indexed="8"/>
      <name val="Palatino Linotype"/>
      <family val="1"/>
    </font>
    <font>
      <sz val="9"/>
      <color indexed="8"/>
      <name val="Calibri"/>
      <family val="2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sz val="10"/>
      <color indexed="8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i/>
      <sz val="11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0"/>
      <name val="Palatino Linotype"/>
      <family val="1"/>
    </font>
    <font>
      <b/>
      <sz val="9"/>
      <color indexed="8"/>
      <name val="Segoe UI"/>
      <family val="2"/>
    </font>
    <font>
      <sz val="9"/>
      <name val="Palatino Linotype"/>
      <family val="1"/>
    </font>
    <font>
      <sz val="11"/>
      <name val="Calibri"/>
      <family val="2"/>
    </font>
    <font>
      <sz val="9"/>
      <name val="Calibri"/>
      <family val="2"/>
    </font>
    <font>
      <b/>
      <sz val="9"/>
      <name val="Palatino Linotype"/>
      <family val="1"/>
    </font>
    <font>
      <sz val="10"/>
      <name val="Calibri"/>
      <family val="2"/>
    </font>
    <font>
      <b/>
      <u val="single"/>
      <sz val="12"/>
      <name val="Palatino Linotype"/>
      <family val="1"/>
    </font>
    <font>
      <b/>
      <u val="single"/>
      <sz val="11"/>
      <name val="Palatino Linotype"/>
      <family val="1"/>
    </font>
    <font>
      <u val="single"/>
      <sz val="12"/>
      <name val="Palatino Linotype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2"/>
      <color indexed="9"/>
      <name val="Palatino Linotype"/>
      <family val="1"/>
    </font>
    <font>
      <i/>
      <sz val="9"/>
      <color indexed="8"/>
      <name val="Palatino Linotype"/>
      <family val="1"/>
    </font>
    <font>
      <i/>
      <sz val="10"/>
      <name val="Palatino Linotype"/>
      <family val="1"/>
    </font>
    <font>
      <b/>
      <i/>
      <sz val="10"/>
      <color indexed="8"/>
      <name val="Palatino Linotype"/>
      <family val="1"/>
    </font>
    <font>
      <b/>
      <i/>
      <sz val="9"/>
      <color indexed="8"/>
      <name val="Palatino Linotype"/>
      <family val="1"/>
    </font>
    <font>
      <b/>
      <sz val="9"/>
      <color indexed="8"/>
      <name val="Palatino Linotype"/>
      <family val="1"/>
    </font>
    <font>
      <sz val="10"/>
      <color indexed="8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  <font>
      <i/>
      <sz val="11"/>
      <color indexed="8"/>
      <name val="Palatino Linotype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name val="Palatino Linotype"/>
      <family val="1"/>
    </font>
    <font>
      <b/>
      <u val="single"/>
      <sz val="10"/>
      <name val="Palatino Linotype"/>
      <family val="1"/>
    </font>
    <font>
      <sz val="8"/>
      <name val="Palatino Linotype"/>
      <family val="1"/>
    </font>
    <font>
      <b/>
      <sz val="13"/>
      <name val="Palatino Linotype"/>
      <family val="1"/>
    </font>
    <font>
      <sz val="9"/>
      <name val="Times New Roman"/>
      <family val="1"/>
    </font>
    <font>
      <sz val="11"/>
      <name val="Times New Roman CE"/>
      <family val="1"/>
    </font>
    <font>
      <b/>
      <i/>
      <sz val="9"/>
      <name val="Palatino Linotype"/>
      <family val="1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Palatino Linotype"/>
      <family val="1"/>
    </font>
    <font>
      <b/>
      <i/>
      <sz val="12"/>
      <name val="Palatino Linotype"/>
      <family val="1"/>
    </font>
    <font>
      <i/>
      <sz val="12"/>
      <name val="Palatino Linotype"/>
      <family val="1"/>
    </font>
    <font>
      <i/>
      <sz val="9"/>
      <name val="Palatino Linotype"/>
      <family val="1"/>
    </font>
    <font>
      <b/>
      <i/>
      <sz val="12"/>
      <color indexed="8"/>
      <name val="Palatino Linotype"/>
      <family val="1"/>
    </font>
    <font>
      <i/>
      <sz val="12"/>
      <color indexed="8"/>
      <name val="Palatino Linotype"/>
      <family val="1"/>
    </font>
    <font>
      <i/>
      <sz val="12"/>
      <color indexed="8"/>
      <name val="Calibri"/>
      <family val="2"/>
    </font>
    <font>
      <sz val="9"/>
      <color indexed="8"/>
      <name val="Arial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color indexed="43"/>
      <name val="Palatino Linotype"/>
      <family val="1"/>
    </font>
    <font>
      <b/>
      <i/>
      <sz val="12"/>
      <color indexed="43"/>
      <name val="Palatino Linotype"/>
      <family val="1"/>
    </font>
    <font>
      <i/>
      <sz val="11"/>
      <color indexed="4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9"/>
      <color theme="7" tint="0.5999900102615356"/>
      <name val="Palatino Linotype"/>
      <family val="1"/>
    </font>
    <font>
      <b/>
      <i/>
      <sz val="12"/>
      <color theme="7" tint="0.5999900102615356"/>
      <name val="Palatino Linotype"/>
      <family val="1"/>
    </font>
    <font>
      <i/>
      <sz val="11"/>
      <color theme="7" tint="0.5999900102615356"/>
      <name val="Calibri"/>
      <family val="2"/>
    </font>
    <font>
      <b/>
      <i/>
      <sz val="10"/>
      <color theme="1"/>
      <name val="Palatino Linotype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2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double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/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hair">
        <color indexed="8"/>
      </right>
      <top/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/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/>
      <top style="double">
        <color indexed="8"/>
      </top>
      <bottom style="double">
        <color indexed="8"/>
      </bottom>
    </border>
    <border>
      <left style="thick"/>
      <right style="thick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medium">
        <color indexed="8"/>
      </right>
      <top/>
      <bottom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/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ck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/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double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/>
      <bottom/>
    </border>
    <border>
      <left style="double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hair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hair">
        <color indexed="8"/>
      </left>
      <right/>
      <top style="hair">
        <color indexed="8"/>
      </top>
      <bottom style="double">
        <color indexed="8"/>
      </bottom>
    </border>
    <border>
      <left/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/>
      <bottom/>
    </border>
    <border>
      <left style="thin"/>
      <right/>
      <top/>
      <bottom/>
    </border>
    <border>
      <left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4" fillId="26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8" borderId="7" applyNumberFormat="0" applyFont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452">
    <xf numFmtId="0" fontId="0" fillId="0" borderId="0" xfId="0" applyAlignment="1">
      <alignment/>
    </xf>
    <xf numFmtId="0" fontId="6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left" vertical="center"/>
      <protection/>
    </xf>
    <xf numFmtId="0" fontId="7" fillId="0" borderId="0" xfId="59" applyFont="1" applyBorder="1">
      <alignment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5" fillId="33" borderId="0" xfId="71" applyFont="1" applyFill="1" applyProtection="1">
      <alignment/>
      <protection/>
    </xf>
    <xf numFmtId="3" fontId="5" fillId="33" borderId="0" xfId="71" applyNumberFormat="1" applyFont="1" applyFill="1" applyAlignment="1" applyProtection="1">
      <alignment horizontal="right" vertical="center"/>
      <protection/>
    </xf>
    <xf numFmtId="3" fontId="8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9" fillId="33" borderId="0" xfId="71" applyFont="1" applyFill="1" applyBorder="1" applyProtection="1">
      <alignment/>
      <protection/>
    </xf>
    <xf numFmtId="3" fontId="9" fillId="33" borderId="0" xfId="71" applyNumberFormat="1" applyFont="1" applyFill="1" applyBorder="1" applyAlignment="1" applyProtection="1">
      <alignment horizontal="right" vertical="center"/>
      <protection/>
    </xf>
    <xf numFmtId="165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right" vertical="center"/>
    </xf>
    <xf numFmtId="3" fontId="13" fillId="33" borderId="11" xfId="71" applyNumberFormat="1" applyFont="1" applyFill="1" applyBorder="1" applyAlignment="1" applyProtection="1">
      <alignment horizontal="right" vertical="center"/>
      <protection/>
    </xf>
    <xf numFmtId="0" fontId="12" fillId="33" borderId="12" xfId="71" applyFont="1" applyFill="1" applyBorder="1" applyAlignment="1" applyProtection="1">
      <alignment horizontal="center" vertical="center" wrapText="1"/>
      <protection/>
    </xf>
    <xf numFmtId="0" fontId="12" fillId="33" borderId="13" xfId="71" applyFont="1" applyFill="1" applyBorder="1" applyAlignment="1" applyProtection="1">
      <alignment horizontal="center" vertical="center" wrapText="1"/>
      <protection/>
    </xf>
    <xf numFmtId="3" fontId="12" fillId="33" borderId="14" xfId="71" applyNumberFormat="1" applyFont="1" applyFill="1" applyBorder="1" applyAlignment="1" applyProtection="1">
      <alignment horizontal="center" vertical="center" wrapText="1"/>
      <protection/>
    </xf>
    <xf numFmtId="0" fontId="15" fillId="33" borderId="15" xfId="71" applyFont="1" applyFill="1" applyBorder="1" applyAlignment="1" applyProtection="1">
      <alignment horizontal="center" vertical="center" wrapText="1"/>
      <protection/>
    </xf>
    <xf numFmtId="0" fontId="15" fillId="33" borderId="16" xfId="71" applyFont="1" applyFill="1" applyBorder="1" applyAlignment="1" applyProtection="1">
      <alignment horizontal="center" vertical="center" wrapText="1"/>
      <protection/>
    </xf>
    <xf numFmtId="3" fontId="15" fillId="33" borderId="17" xfId="71" applyNumberFormat="1" applyFont="1" applyFill="1" applyBorder="1" applyAlignment="1" applyProtection="1">
      <alignment horizontal="center" vertical="center" wrapText="1"/>
      <protection/>
    </xf>
    <xf numFmtId="3" fontId="8" fillId="33" borderId="18" xfId="0" applyNumberFormat="1" applyFont="1" applyFill="1" applyBorder="1" applyAlignment="1">
      <alignment horizontal="center" vertical="center"/>
    </xf>
    <xf numFmtId="0" fontId="15" fillId="33" borderId="12" xfId="71" applyFont="1" applyFill="1" applyBorder="1" applyAlignment="1" applyProtection="1">
      <alignment horizontal="left" vertical="center" wrapText="1" indent="1"/>
      <protection/>
    </xf>
    <xf numFmtId="0" fontId="15" fillId="33" borderId="13" xfId="71" applyFont="1" applyFill="1" applyBorder="1" applyAlignment="1" applyProtection="1">
      <alignment horizontal="left" vertical="center" wrapText="1" indent="1"/>
      <protection/>
    </xf>
    <xf numFmtId="3" fontId="15" fillId="33" borderId="14" xfId="71" applyNumberFormat="1" applyFont="1" applyFill="1" applyBorder="1" applyAlignment="1" applyProtection="1">
      <alignment horizontal="center" vertical="center" wrapText="1"/>
      <protection/>
    </xf>
    <xf numFmtId="49" fontId="16" fillId="33" borderId="19" xfId="71" applyNumberFormat="1" applyFont="1" applyFill="1" applyBorder="1" applyAlignment="1" applyProtection="1">
      <alignment horizontal="left" vertical="center" wrapText="1" indent="1"/>
      <protection/>
    </xf>
    <xf numFmtId="0" fontId="16" fillId="33" borderId="20" xfId="0" applyFont="1" applyFill="1" applyBorder="1" applyAlignment="1" applyProtection="1">
      <alignment horizontal="left" wrapText="1" indent="1"/>
      <protection/>
    </xf>
    <xf numFmtId="3" fontId="16" fillId="33" borderId="21" xfId="0" applyNumberFormat="1" applyFont="1" applyFill="1" applyBorder="1" applyAlignment="1" applyProtection="1">
      <alignment horizontal="right" vertical="center" wrapText="1"/>
      <protection/>
    </xf>
    <xf numFmtId="3" fontId="8" fillId="33" borderId="2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16" fillId="33" borderId="23" xfId="71" applyNumberFormat="1" applyFont="1" applyFill="1" applyBorder="1" applyAlignment="1" applyProtection="1">
      <alignment horizontal="left" vertical="center" wrapText="1" indent="1"/>
      <protection/>
    </xf>
    <xf numFmtId="0" fontId="16" fillId="33" borderId="24" xfId="0" applyFont="1" applyFill="1" applyBorder="1" applyAlignment="1" applyProtection="1">
      <alignment horizontal="left" wrapText="1" indent="1"/>
      <protection/>
    </xf>
    <xf numFmtId="3" fontId="16" fillId="33" borderId="25" xfId="0" applyNumberFormat="1" applyFont="1" applyFill="1" applyBorder="1" applyAlignment="1" applyProtection="1">
      <alignment horizontal="right" vertical="center" wrapText="1"/>
      <protection/>
    </xf>
    <xf numFmtId="0" fontId="15" fillId="33" borderId="13" xfId="0" applyFont="1" applyFill="1" applyBorder="1" applyAlignment="1" applyProtection="1">
      <alignment horizontal="left" vertical="center" wrapText="1" indent="1"/>
      <protection/>
    </xf>
    <xf numFmtId="3" fontId="15" fillId="33" borderId="14" xfId="71" applyNumberFormat="1" applyFont="1" applyFill="1" applyBorder="1" applyAlignment="1" applyProtection="1">
      <alignment horizontal="right" vertical="center" wrapText="1"/>
      <protection/>
    </xf>
    <xf numFmtId="49" fontId="16" fillId="33" borderId="26" xfId="71" applyNumberFormat="1" applyFont="1" applyFill="1" applyBorder="1" applyAlignment="1" applyProtection="1">
      <alignment horizontal="left" vertical="center" wrapText="1" indent="1"/>
      <protection/>
    </xf>
    <xf numFmtId="0" fontId="17" fillId="33" borderId="27" xfId="0" applyFont="1" applyFill="1" applyBorder="1" applyAlignment="1" applyProtection="1">
      <alignment horizontal="left" wrapText="1" indent="1"/>
      <protection/>
    </xf>
    <xf numFmtId="3" fontId="17" fillId="33" borderId="28" xfId="0" applyNumberFormat="1" applyFont="1" applyFill="1" applyBorder="1" applyAlignment="1" applyProtection="1">
      <alignment horizontal="right" vertical="center" wrapText="1"/>
      <protection/>
    </xf>
    <xf numFmtId="0" fontId="16" fillId="33" borderId="27" xfId="0" applyFont="1" applyFill="1" applyBorder="1" applyAlignment="1" applyProtection="1">
      <alignment horizontal="left" wrapText="1" indent="1"/>
      <protection/>
    </xf>
    <xf numFmtId="3" fontId="16" fillId="33" borderId="28" xfId="0" applyNumberFormat="1" applyFont="1" applyFill="1" applyBorder="1" applyAlignment="1" applyProtection="1">
      <alignment horizontal="right" vertical="center" wrapText="1"/>
      <protection/>
    </xf>
    <xf numFmtId="0" fontId="16" fillId="33" borderId="29" xfId="71" applyFont="1" applyFill="1" applyBorder="1" applyAlignment="1" applyProtection="1">
      <alignment horizontal="left" vertical="center" wrapText="1" indent="1"/>
      <protection/>
    </xf>
    <xf numFmtId="0" fontId="16" fillId="33" borderId="30" xfId="71" applyFont="1" applyFill="1" applyBorder="1" applyAlignment="1" applyProtection="1">
      <alignment horizontal="left" vertical="center" wrapText="1" indent="1"/>
      <protection/>
    </xf>
    <xf numFmtId="3" fontId="16" fillId="33" borderId="21" xfId="71" applyNumberFormat="1" applyFont="1" applyFill="1" applyBorder="1" applyAlignment="1" applyProtection="1">
      <alignment horizontal="right" vertical="center" wrapText="1"/>
      <protection/>
    </xf>
    <xf numFmtId="0" fontId="17" fillId="33" borderId="24" xfId="0" applyFont="1" applyFill="1" applyBorder="1" applyAlignment="1" applyProtection="1">
      <alignment horizontal="left" wrapText="1" indent="1"/>
      <protection/>
    </xf>
    <xf numFmtId="3" fontId="17" fillId="33" borderId="25" xfId="0" applyNumberFormat="1" applyFont="1" applyFill="1" applyBorder="1" applyAlignment="1" applyProtection="1">
      <alignment horizontal="right" vertical="center" wrapText="1"/>
      <protection/>
    </xf>
    <xf numFmtId="3" fontId="16" fillId="33" borderId="17" xfId="0" applyNumberFormat="1" applyFont="1" applyFill="1" applyBorder="1" applyAlignment="1" applyProtection="1">
      <alignment horizontal="right" vertical="center" wrapText="1"/>
      <protection/>
    </xf>
    <xf numFmtId="167" fontId="0" fillId="33" borderId="0" xfId="0" applyNumberFormat="1" applyFill="1" applyAlignment="1">
      <alignment horizontal="center"/>
    </xf>
    <xf numFmtId="0" fontId="15" fillId="33" borderId="12" xfId="0" applyFont="1" applyFill="1" applyBorder="1" applyAlignment="1" applyProtection="1">
      <alignment wrapText="1"/>
      <protection/>
    </xf>
    <xf numFmtId="3" fontId="15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center"/>
    </xf>
    <xf numFmtId="0" fontId="16" fillId="33" borderId="27" xfId="0" applyFont="1" applyFill="1" applyBorder="1" applyAlignment="1" applyProtection="1">
      <alignment wrapText="1"/>
      <protection/>
    </xf>
    <xf numFmtId="0" fontId="16" fillId="33" borderId="19" xfId="0" applyFont="1" applyFill="1" applyBorder="1" applyAlignment="1" applyProtection="1">
      <alignment wrapText="1"/>
      <protection/>
    </xf>
    <xf numFmtId="0" fontId="16" fillId="33" borderId="23" xfId="0" applyFont="1" applyFill="1" applyBorder="1" applyAlignment="1" applyProtection="1">
      <alignment wrapText="1"/>
      <protection/>
    </xf>
    <xf numFmtId="0" fontId="16" fillId="33" borderId="26" xfId="0" applyFont="1" applyFill="1" applyBorder="1" applyAlignment="1" applyProtection="1">
      <alignment wrapText="1"/>
      <protection/>
    </xf>
    <xf numFmtId="3" fontId="8" fillId="33" borderId="31" xfId="0" applyNumberFormat="1" applyFont="1" applyFill="1" applyBorder="1" applyAlignment="1">
      <alignment horizontal="right" vertical="center"/>
    </xf>
    <xf numFmtId="3" fontId="15" fillId="33" borderId="14" xfId="71" applyNumberFormat="1" applyFont="1" applyFill="1" applyBorder="1" applyAlignment="1" applyProtection="1">
      <alignment horizontal="right" vertical="center" wrapText="1"/>
      <protection locked="0"/>
    </xf>
    <xf numFmtId="3" fontId="8" fillId="33" borderId="32" xfId="0" applyNumberFormat="1" applyFont="1" applyFill="1" applyBorder="1" applyAlignment="1">
      <alignment horizontal="right" vertical="center"/>
    </xf>
    <xf numFmtId="0" fontId="15" fillId="33" borderId="13" xfId="0" applyFont="1" applyFill="1" applyBorder="1" applyAlignment="1" applyProtection="1">
      <alignment wrapText="1"/>
      <protection/>
    </xf>
    <xf numFmtId="0" fontId="15" fillId="33" borderId="33" xfId="0" applyFont="1" applyFill="1" applyBorder="1" applyAlignment="1" applyProtection="1">
      <alignment wrapText="1"/>
      <protection/>
    </xf>
    <xf numFmtId="0" fontId="15" fillId="33" borderId="34" xfId="0" applyFont="1" applyFill="1" applyBorder="1" applyAlignment="1" applyProtection="1">
      <alignment wrapText="1"/>
      <protection/>
    </xf>
    <xf numFmtId="3" fontId="15" fillId="33" borderId="35" xfId="71" applyNumberFormat="1" applyFont="1" applyFill="1" applyBorder="1" applyAlignment="1" applyProtection="1">
      <alignment horizontal="center" vertical="center" wrapText="1"/>
      <protection/>
    </xf>
    <xf numFmtId="0" fontId="15" fillId="33" borderId="0" xfId="71" applyFont="1" applyFill="1" applyBorder="1" applyAlignment="1" applyProtection="1">
      <alignment horizontal="center" vertical="center" wrapText="1"/>
      <protection/>
    </xf>
    <xf numFmtId="0" fontId="15" fillId="33" borderId="0" xfId="71" applyFont="1" applyFill="1" applyBorder="1" applyAlignment="1" applyProtection="1">
      <alignment vertical="center" wrapText="1"/>
      <protection/>
    </xf>
    <xf numFmtId="3" fontId="15" fillId="33" borderId="0" xfId="71" applyNumberFormat="1" applyFont="1" applyFill="1" applyBorder="1" applyAlignment="1" applyProtection="1">
      <alignment horizontal="right" vertical="center" wrapText="1"/>
      <protection/>
    </xf>
    <xf numFmtId="3" fontId="18" fillId="33" borderId="0" xfId="71" applyNumberFormat="1" applyFont="1" applyFill="1" applyBorder="1" applyAlignment="1" applyProtection="1">
      <alignment horizontal="right" vertical="center"/>
      <protection/>
    </xf>
    <xf numFmtId="0" fontId="15" fillId="33" borderId="12" xfId="71" applyFont="1" applyFill="1" applyBorder="1" applyAlignment="1" applyProtection="1">
      <alignment horizontal="center" vertical="center" wrapText="1"/>
      <protection/>
    </xf>
    <xf numFmtId="0" fontId="15" fillId="33" borderId="13" xfId="71" applyFont="1" applyFill="1" applyBorder="1" applyAlignment="1" applyProtection="1">
      <alignment horizontal="center" vertical="center" wrapText="1"/>
      <protection/>
    </xf>
    <xf numFmtId="0" fontId="15" fillId="33" borderId="14" xfId="71" applyFont="1" applyFill="1" applyBorder="1" applyAlignment="1" applyProtection="1">
      <alignment horizontal="center" vertical="center" wrapText="1"/>
      <protection/>
    </xf>
    <xf numFmtId="0" fontId="15" fillId="33" borderId="36" xfId="71" applyFont="1" applyFill="1" applyBorder="1" applyAlignment="1" applyProtection="1">
      <alignment horizontal="center" vertical="center" wrapText="1"/>
      <protection/>
    </xf>
    <xf numFmtId="3" fontId="8" fillId="33" borderId="37" xfId="0" applyNumberFormat="1" applyFont="1" applyFill="1" applyBorder="1" applyAlignment="1">
      <alignment horizontal="center" vertical="center"/>
    </xf>
    <xf numFmtId="0" fontId="15" fillId="33" borderId="14" xfId="71" applyFont="1" applyFill="1" applyBorder="1" applyAlignment="1" applyProtection="1">
      <alignment horizontal="left" vertical="center" wrapText="1" indent="1"/>
      <protection/>
    </xf>
    <xf numFmtId="0" fontId="15" fillId="33" borderId="36" xfId="71" applyFont="1" applyFill="1" applyBorder="1" applyAlignment="1" applyProtection="1">
      <alignment vertical="center" wrapText="1"/>
      <protection/>
    </xf>
    <xf numFmtId="0" fontId="16" fillId="33" borderId="20" xfId="71" applyFont="1" applyFill="1" applyBorder="1" applyAlignment="1" applyProtection="1">
      <alignment horizontal="left" vertical="center" wrapText="1" indent="1"/>
      <protection/>
    </xf>
    <xf numFmtId="0" fontId="16" fillId="33" borderId="24" xfId="71" applyFont="1" applyFill="1" applyBorder="1" applyAlignment="1" applyProtection="1">
      <alignment horizontal="left" vertical="center" wrapText="1" indent="1"/>
      <protection/>
    </xf>
    <xf numFmtId="3" fontId="16" fillId="33" borderId="25" xfId="71" applyNumberFormat="1" applyFont="1" applyFill="1" applyBorder="1" applyAlignment="1" applyProtection="1">
      <alignment horizontal="right" vertical="center" wrapText="1"/>
      <protection/>
    </xf>
    <xf numFmtId="0" fontId="17" fillId="33" borderId="24" xfId="71" applyFont="1" applyFill="1" applyBorder="1" applyAlignment="1" applyProtection="1">
      <alignment horizontal="left" vertical="center" wrapText="1" indent="1"/>
      <protection/>
    </xf>
    <xf numFmtId="3" fontId="17" fillId="33" borderId="25" xfId="71" applyNumberFormat="1" applyFont="1" applyFill="1" applyBorder="1" applyAlignment="1" applyProtection="1">
      <alignment horizontal="right" vertical="center" wrapText="1"/>
      <protection/>
    </xf>
    <xf numFmtId="0" fontId="17" fillId="33" borderId="24" xfId="71" applyFont="1" applyFill="1" applyBorder="1" applyAlignment="1" applyProtection="1">
      <alignment horizontal="left" indent="6"/>
      <protection/>
    </xf>
    <xf numFmtId="3" fontId="17" fillId="33" borderId="25" xfId="71" applyNumberFormat="1" applyFont="1" applyFill="1" applyBorder="1" applyAlignment="1" applyProtection="1">
      <alignment horizontal="right" vertical="center"/>
      <protection/>
    </xf>
    <xf numFmtId="0" fontId="17" fillId="33" borderId="24" xfId="71" applyFont="1" applyFill="1" applyBorder="1" applyAlignment="1" applyProtection="1">
      <alignment horizontal="left" vertical="center" wrapText="1" indent="6"/>
      <protection/>
    </xf>
    <xf numFmtId="0" fontId="16" fillId="33" borderId="27" xfId="71" applyFont="1" applyFill="1" applyBorder="1" applyAlignment="1" applyProtection="1">
      <alignment horizontal="left" vertical="center" wrapText="1" indent="6"/>
      <protection/>
    </xf>
    <xf numFmtId="3" fontId="16" fillId="33" borderId="28" xfId="71" applyNumberFormat="1" applyFont="1" applyFill="1" applyBorder="1" applyAlignment="1" applyProtection="1">
      <alignment horizontal="right" vertical="center" wrapText="1"/>
      <protection/>
    </xf>
    <xf numFmtId="3" fontId="8" fillId="33" borderId="38" xfId="0" applyNumberFormat="1" applyFont="1" applyFill="1" applyBorder="1" applyAlignment="1">
      <alignment horizontal="right" vertical="center"/>
    </xf>
    <xf numFmtId="0" fontId="17" fillId="33" borderId="27" xfId="71" applyFont="1" applyFill="1" applyBorder="1" applyAlignment="1" applyProtection="1">
      <alignment horizontal="left" vertical="center" wrapText="1" indent="1"/>
      <protection/>
    </xf>
    <xf numFmtId="3" fontId="17" fillId="33" borderId="17" xfId="71" applyNumberFormat="1" applyFont="1" applyFill="1" applyBorder="1" applyAlignment="1" applyProtection="1">
      <alignment horizontal="right" vertical="center" wrapText="1"/>
      <protection/>
    </xf>
    <xf numFmtId="0" fontId="16" fillId="33" borderId="27" xfId="71" applyFont="1" applyFill="1" applyBorder="1" applyAlignment="1" applyProtection="1">
      <alignment horizontal="left" vertical="center" wrapText="1" indent="1"/>
      <protection/>
    </xf>
    <xf numFmtId="3" fontId="17" fillId="33" borderId="28" xfId="71" applyNumberFormat="1" applyFont="1" applyFill="1" applyBorder="1" applyAlignment="1" applyProtection="1">
      <alignment horizontal="right" vertical="center" wrapText="1"/>
      <protection/>
    </xf>
    <xf numFmtId="0" fontId="16" fillId="33" borderId="27" xfId="0" applyFont="1" applyFill="1" applyBorder="1" applyAlignment="1" applyProtection="1">
      <alignment horizontal="left" vertical="center" wrapText="1" indent="1"/>
      <protection/>
    </xf>
    <xf numFmtId="0" fontId="17" fillId="33" borderId="24" xfId="0" applyFont="1" applyFill="1" applyBorder="1" applyAlignment="1" applyProtection="1">
      <alignment horizontal="left" vertical="center" wrapText="1" indent="1"/>
      <protection/>
    </xf>
    <xf numFmtId="0" fontId="17" fillId="33" borderId="20" xfId="71" applyFont="1" applyFill="1" applyBorder="1" applyAlignment="1" applyProtection="1">
      <alignment horizontal="left" vertical="center" wrapText="1" indent="6"/>
      <protection/>
    </xf>
    <xf numFmtId="3" fontId="17" fillId="33" borderId="21" xfId="71" applyNumberFormat="1" applyFont="1" applyFill="1" applyBorder="1" applyAlignment="1" applyProtection="1">
      <alignment horizontal="right" vertical="center" wrapText="1"/>
      <protection/>
    </xf>
    <xf numFmtId="49" fontId="16" fillId="33" borderId="15" xfId="71" applyNumberFormat="1" applyFont="1" applyFill="1" applyBorder="1" applyAlignment="1" applyProtection="1">
      <alignment horizontal="left" vertical="center" wrapText="1" indent="1"/>
      <protection/>
    </xf>
    <xf numFmtId="0" fontId="17" fillId="33" borderId="27" xfId="71" applyFont="1" applyFill="1" applyBorder="1" applyAlignment="1" applyProtection="1">
      <alignment horizontal="left" vertical="center" wrapText="1" indent="6"/>
      <protection/>
    </xf>
    <xf numFmtId="3" fontId="15" fillId="33" borderId="36" xfId="71" applyNumberFormat="1" applyFont="1" applyFill="1" applyBorder="1" applyAlignment="1" applyProtection="1">
      <alignment horizontal="center" vertical="center" wrapText="1"/>
      <protection/>
    </xf>
    <xf numFmtId="3" fontId="8" fillId="33" borderId="14" xfId="0" applyNumberFormat="1" applyFont="1" applyFill="1" applyBorder="1" applyAlignment="1">
      <alignment horizontal="right" vertical="center"/>
    </xf>
    <xf numFmtId="0" fontId="16" fillId="33" borderId="20" xfId="71" applyFont="1" applyFill="1" applyBorder="1" applyAlignment="1" applyProtection="1">
      <alignment horizontal="left" vertical="center" wrapText="1"/>
      <protection/>
    </xf>
    <xf numFmtId="0" fontId="16" fillId="33" borderId="16" xfId="71" applyFont="1" applyFill="1" applyBorder="1" applyAlignment="1" applyProtection="1">
      <alignment horizontal="left" vertical="center" wrapText="1"/>
      <protection/>
    </xf>
    <xf numFmtId="3" fontId="16" fillId="33" borderId="17" xfId="71" applyNumberFormat="1" applyFont="1" applyFill="1" applyBorder="1" applyAlignment="1" applyProtection="1">
      <alignment horizontal="right" vertical="center" wrapText="1"/>
      <protection/>
    </xf>
    <xf numFmtId="3" fontId="19" fillId="33" borderId="14" xfId="0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/>
    </xf>
    <xf numFmtId="0" fontId="16" fillId="33" borderId="16" xfId="71" applyFont="1" applyFill="1" applyBorder="1" applyAlignment="1" applyProtection="1">
      <alignment horizontal="left" vertical="center" wrapText="1" indent="1"/>
      <protection/>
    </xf>
    <xf numFmtId="3" fontId="15" fillId="33" borderId="36" xfId="0" applyNumberFormat="1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left" vertical="center" wrapText="1" indent="1"/>
      <protection/>
    </xf>
    <xf numFmtId="0" fontId="21" fillId="33" borderId="0" xfId="71" applyFont="1" applyFill="1" applyProtection="1">
      <alignment/>
      <protection/>
    </xf>
    <xf numFmtId="3" fontId="21" fillId="33" borderId="0" xfId="71" applyNumberFormat="1" applyFont="1" applyFill="1" applyAlignment="1" applyProtection="1">
      <alignment horizontal="right" vertical="center"/>
      <protection/>
    </xf>
    <xf numFmtId="0" fontId="12" fillId="33" borderId="12" xfId="71" applyFont="1" applyFill="1" applyBorder="1" applyAlignment="1" applyProtection="1">
      <alignment horizontal="left" vertical="center" wrapText="1" indent="1"/>
      <protection/>
    </xf>
    <xf numFmtId="0" fontId="12" fillId="33" borderId="39" xfId="71" applyFont="1" applyFill="1" applyBorder="1" applyAlignment="1" applyProtection="1">
      <alignment vertical="center" wrapText="1"/>
      <protection/>
    </xf>
    <xf numFmtId="3" fontId="12" fillId="33" borderId="4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Fill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33" borderId="0" xfId="61" applyNumberFormat="1" applyFont="1" applyFill="1" applyBorder="1" applyAlignment="1">
      <alignment/>
      <protection/>
    </xf>
    <xf numFmtId="0" fontId="6" fillId="0" borderId="0" xfId="65" applyFont="1" applyAlignment="1">
      <alignment horizontal="center" vertical="center"/>
      <protection/>
    </xf>
    <xf numFmtId="0" fontId="16" fillId="0" borderId="0" xfId="65" applyFont="1" applyAlignment="1">
      <alignment vertical="center"/>
      <protection/>
    </xf>
    <xf numFmtId="0" fontId="15" fillId="0" borderId="0" xfId="65" applyFont="1" applyAlignment="1">
      <alignment horizontal="center" vertical="center" wrapText="1"/>
      <protection/>
    </xf>
    <xf numFmtId="0" fontId="16" fillId="0" borderId="0" xfId="65" applyFont="1" applyAlignment="1">
      <alignment vertical="center" wrapText="1"/>
      <protection/>
    </xf>
    <xf numFmtId="0" fontId="12" fillId="0" borderId="41" xfId="0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49" fontId="21" fillId="0" borderId="29" xfId="0" applyNumberFormat="1" applyFont="1" applyFill="1" applyBorder="1" applyAlignment="1" applyProtection="1">
      <alignment vertical="center"/>
      <protection/>
    </xf>
    <xf numFmtId="3" fontId="21" fillId="0" borderId="44" xfId="0" applyNumberFormat="1" applyFont="1" applyFill="1" applyBorder="1" applyAlignment="1" applyProtection="1">
      <alignment vertical="center"/>
      <protection locked="0"/>
    </xf>
    <xf numFmtId="3" fontId="21" fillId="0" borderId="45" xfId="0" applyNumberFormat="1" applyFont="1" applyFill="1" applyBorder="1" applyAlignment="1" applyProtection="1">
      <alignment vertical="center"/>
      <protection/>
    </xf>
    <xf numFmtId="49" fontId="21" fillId="0" borderId="23" xfId="0" applyNumberFormat="1" applyFont="1" applyFill="1" applyBorder="1" applyAlignment="1" applyProtection="1">
      <alignment vertical="center"/>
      <protection/>
    </xf>
    <xf numFmtId="3" fontId="21" fillId="0" borderId="46" xfId="0" applyNumberFormat="1" applyFont="1" applyFill="1" applyBorder="1" applyAlignment="1" applyProtection="1">
      <alignment vertical="center"/>
      <protection locked="0"/>
    </xf>
    <xf numFmtId="3" fontId="21" fillId="0" borderId="47" xfId="0" applyNumberFormat="1" applyFont="1" applyFill="1" applyBorder="1" applyAlignment="1" applyProtection="1">
      <alignment vertical="center"/>
      <protection/>
    </xf>
    <xf numFmtId="49" fontId="21" fillId="0" borderId="26" xfId="0" applyNumberFormat="1" applyFont="1" applyFill="1" applyBorder="1" applyAlignment="1" applyProtection="1">
      <alignment vertical="center"/>
      <protection locked="0"/>
    </xf>
    <xf numFmtId="3" fontId="21" fillId="0" borderId="48" xfId="0" applyNumberFormat="1" applyFont="1" applyFill="1" applyBorder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 applyProtection="1">
      <alignment vertical="center"/>
      <protection/>
    </xf>
    <xf numFmtId="3" fontId="12" fillId="0" borderId="4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49" fontId="21" fillId="0" borderId="23" xfId="0" applyNumberFormat="1" applyFont="1" applyFill="1" applyBorder="1" applyAlignment="1" applyProtection="1">
      <alignment horizontal="left" vertical="center"/>
      <protection/>
    </xf>
    <xf numFmtId="49" fontId="21" fillId="0" borderId="23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7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/>
      <protection/>
    </xf>
    <xf numFmtId="0" fontId="21" fillId="0" borderId="0" xfId="59" applyFont="1" applyBorder="1" applyAlignment="1">
      <alignment horizontal="center" vertical="center"/>
      <protection/>
    </xf>
    <xf numFmtId="0" fontId="21" fillId="0" borderId="0" xfId="59" applyFont="1" applyBorder="1">
      <alignment/>
      <protection/>
    </xf>
    <xf numFmtId="3" fontId="21" fillId="0" borderId="0" xfId="59" applyNumberFormat="1" applyFont="1" applyBorder="1">
      <alignment/>
      <protection/>
    </xf>
    <xf numFmtId="0" fontId="21" fillId="0" borderId="0" xfId="59" applyFont="1" applyBorder="1" applyAlignment="1">
      <alignment horizontal="right"/>
      <protection/>
    </xf>
    <xf numFmtId="168" fontId="21" fillId="0" borderId="0" xfId="59" applyNumberFormat="1" applyFont="1" applyBorder="1">
      <alignment/>
      <protection/>
    </xf>
    <xf numFmtId="3" fontId="23" fillId="0" borderId="0" xfId="59" applyNumberFormat="1" applyFont="1" applyBorder="1" applyAlignment="1">
      <alignment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vertical="center"/>
      <protection/>
    </xf>
    <xf numFmtId="3" fontId="23" fillId="0" borderId="0" xfId="59" applyNumberFormat="1" applyFont="1" applyBorder="1" applyAlignment="1">
      <alignment horizontal="right" vertical="center"/>
      <protection/>
    </xf>
    <xf numFmtId="168" fontId="23" fillId="0" borderId="0" xfId="59" applyNumberFormat="1" applyFont="1" applyBorder="1" applyAlignment="1">
      <alignment vertical="center"/>
      <protection/>
    </xf>
    <xf numFmtId="0" fontId="6" fillId="0" borderId="0" xfId="59" applyFont="1" applyBorder="1" applyAlignment="1">
      <alignment horizontal="center" vertical="center"/>
      <protection/>
    </xf>
    <xf numFmtId="168" fontId="21" fillId="0" borderId="0" xfId="59" applyNumberFormat="1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44" fillId="0" borderId="0" xfId="0" applyFont="1" applyBorder="1" applyAlignment="1">
      <alignment horizontal="center" vertical="center"/>
    </xf>
    <xf numFmtId="0" fontId="12" fillId="0" borderId="49" xfId="59" applyFont="1" applyBorder="1" applyAlignment="1">
      <alignment horizontal="center" vertical="center"/>
      <protection/>
    </xf>
    <xf numFmtId="0" fontId="12" fillId="0" borderId="12" xfId="59" applyFont="1" applyBorder="1" applyAlignment="1">
      <alignment horizontal="center"/>
      <protection/>
    </xf>
    <xf numFmtId="0" fontId="12" fillId="0" borderId="37" xfId="59" applyFont="1" applyBorder="1" applyAlignment="1">
      <alignment horizontal="center"/>
      <protection/>
    </xf>
    <xf numFmtId="3" fontId="12" fillId="0" borderId="0" xfId="59" applyNumberFormat="1" applyFont="1" applyBorder="1" applyAlignment="1">
      <alignment horizontal="center"/>
      <protection/>
    </xf>
    <xf numFmtId="0" fontId="21" fillId="0" borderId="50" xfId="59" applyFont="1" applyBorder="1" applyAlignment="1">
      <alignment horizontal="center" vertical="center"/>
      <protection/>
    </xf>
    <xf numFmtId="3" fontId="21" fillId="0" borderId="16" xfId="59" applyNumberFormat="1" applyFont="1" applyBorder="1">
      <alignment/>
      <protection/>
    </xf>
    <xf numFmtId="3" fontId="21" fillId="0" borderId="51" xfId="59" applyNumberFormat="1" applyFont="1" applyBorder="1">
      <alignment/>
      <protection/>
    </xf>
    <xf numFmtId="0" fontId="21" fillId="0" borderId="0" xfId="59" applyFont="1" applyFill="1" applyBorder="1">
      <alignment/>
      <protection/>
    </xf>
    <xf numFmtId="0" fontId="21" fillId="0" borderId="0" xfId="59" applyFont="1" applyBorder="1" applyAlignment="1">
      <alignment wrapText="1"/>
      <protection/>
    </xf>
    <xf numFmtId="0" fontId="21" fillId="0" borderId="0" xfId="59" applyFont="1" applyFill="1" applyBorder="1" applyAlignment="1">
      <alignment vertical="top"/>
      <protection/>
    </xf>
    <xf numFmtId="3" fontId="21" fillId="0" borderId="16" xfId="59" applyNumberFormat="1" applyFont="1" applyBorder="1" applyAlignment="1">
      <alignment vertical="top"/>
      <protection/>
    </xf>
    <xf numFmtId="3" fontId="21" fillId="0" borderId="0" xfId="59" applyNumberFormat="1" applyFont="1" applyBorder="1" applyAlignment="1">
      <alignment vertical="top"/>
      <protection/>
    </xf>
    <xf numFmtId="0" fontId="12" fillId="0" borderId="52" xfId="59" applyFont="1" applyBorder="1" applyAlignment="1">
      <alignment horizontal="center" vertical="center"/>
      <protection/>
    </xf>
    <xf numFmtId="0" fontId="12" fillId="0" borderId="10" xfId="59" applyFont="1" applyFill="1" applyBorder="1" applyAlignment="1">
      <alignment horizontal="left" vertical="center"/>
      <protection/>
    </xf>
    <xf numFmtId="3" fontId="12" fillId="0" borderId="24" xfId="59" applyNumberFormat="1" applyFont="1" applyBorder="1" applyAlignment="1">
      <alignment horizontal="right" vertical="center"/>
      <protection/>
    </xf>
    <xf numFmtId="3" fontId="12" fillId="0" borderId="0" xfId="59" applyNumberFormat="1" applyFont="1" applyBorder="1" applyAlignment="1">
      <alignment horizontal="right" vertical="center"/>
      <protection/>
    </xf>
    <xf numFmtId="0" fontId="12" fillId="0" borderId="50" xfId="59" applyFont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/>
      <protection/>
    </xf>
    <xf numFmtId="3" fontId="21" fillId="0" borderId="16" xfId="59" applyNumberFormat="1" applyFont="1" applyBorder="1" applyAlignment="1">
      <alignment horizontal="right"/>
      <protection/>
    </xf>
    <xf numFmtId="3" fontId="21" fillId="0" borderId="51" xfId="59" applyNumberFormat="1" applyFont="1" applyBorder="1" applyAlignment="1">
      <alignment horizontal="right"/>
      <protection/>
    </xf>
    <xf numFmtId="3" fontId="21" fillId="0" borderId="0" xfId="59" applyNumberFormat="1" applyFont="1" applyBorder="1" applyAlignment="1">
      <alignment horizontal="right"/>
      <protection/>
    </xf>
    <xf numFmtId="1" fontId="21" fillId="0" borderId="0" xfId="59" applyNumberFormat="1" applyFont="1" applyBorder="1" applyAlignment="1">
      <alignment horizontal="center" vertical="center" textRotation="180"/>
      <protection/>
    </xf>
    <xf numFmtId="0" fontId="21" fillId="0" borderId="0" xfId="59" applyFont="1" applyBorder="1" applyAlignment="1">
      <alignment horizontal="left"/>
      <protection/>
    </xf>
    <xf numFmtId="10" fontId="21" fillId="0" borderId="0" xfId="59" applyNumberFormat="1" applyFont="1" applyBorder="1" applyAlignment="1">
      <alignment horizontal="right"/>
      <protection/>
    </xf>
    <xf numFmtId="0" fontId="12" fillId="0" borderId="53" xfId="59" applyFont="1" applyBorder="1" applyAlignment="1">
      <alignment horizontal="center" vertical="center"/>
      <protection/>
    </xf>
    <xf numFmtId="0" fontId="12" fillId="0" borderId="54" xfId="59" applyFont="1" applyFill="1" applyBorder="1" applyAlignment="1">
      <alignment horizontal="left" vertical="center"/>
      <protection/>
    </xf>
    <xf numFmtId="3" fontId="12" fillId="0" borderId="55" xfId="59" applyNumberFormat="1" applyFont="1" applyBorder="1" applyAlignment="1">
      <alignment horizontal="right" vertical="center"/>
      <protection/>
    </xf>
    <xf numFmtId="0" fontId="12" fillId="0" borderId="56" xfId="59" applyFont="1" applyBorder="1" applyAlignment="1">
      <alignment horizontal="center" vertical="center"/>
      <protection/>
    </xf>
    <xf numFmtId="0" fontId="12" fillId="0" borderId="57" xfId="59" applyFont="1" applyBorder="1" applyAlignment="1">
      <alignment horizontal="center" vertical="center"/>
      <protection/>
    </xf>
    <xf numFmtId="0" fontId="12" fillId="0" borderId="58" xfId="59" applyFont="1" applyBorder="1" applyAlignment="1">
      <alignment horizontal="center" vertical="center"/>
      <protection/>
    </xf>
    <xf numFmtId="3" fontId="12" fillId="0" borderId="59" xfId="59" applyNumberFormat="1" applyFont="1" applyBorder="1" applyAlignment="1">
      <alignment vertical="center"/>
      <protection/>
    </xf>
    <xf numFmtId="3" fontId="12" fillId="0" borderId="60" xfId="59" applyNumberFormat="1" applyFont="1" applyBorder="1" applyAlignment="1">
      <alignment vertical="center"/>
      <protection/>
    </xf>
    <xf numFmtId="3" fontId="12" fillId="0" borderId="0" xfId="59" applyNumberFormat="1" applyFont="1" applyBorder="1" applyAlignment="1">
      <alignment vertical="center"/>
      <protection/>
    </xf>
    <xf numFmtId="3" fontId="21" fillId="0" borderId="16" xfId="59" applyNumberFormat="1" applyFont="1" applyBorder="1" applyAlignment="1">
      <alignment vertical="center"/>
      <protection/>
    </xf>
    <xf numFmtId="3" fontId="21" fillId="0" borderId="0" xfId="59" applyNumberFormat="1" applyFont="1" applyBorder="1" applyAlignment="1">
      <alignment vertical="center"/>
      <protection/>
    </xf>
    <xf numFmtId="3" fontId="21" fillId="0" borderId="51" xfId="59" applyNumberFormat="1" applyFont="1" applyBorder="1" applyAlignment="1">
      <alignment vertical="center"/>
      <protection/>
    </xf>
    <xf numFmtId="0" fontId="21" fillId="0" borderId="0" xfId="59" applyFont="1" applyFill="1" applyBorder="1" applyAlignment="1">
      <alignment vertical="center"/>
      <protection/>
    </xf>
    <xf numFmtId="0" fontId="21" fillId="0" borderId="0" xfId="59" applyFont="1" applyFill="1" applyBorder="1" applyAlignment="1">
      <alignment horizontal="center" vertical="center"/>
      <protection/>
    </xf>
    <xf numFmtId="0" fontId="12" fillId="0" borderId="31" xfId="59" applyFont="1" applyBorder="1" applyAlignment="1">
      <alignment horizontal="center" vertical="center"/>
      <protection/>
    </xf>
    <xf numFmtId="3" fontId="12" fillId="0" borderId="16" xfId="59" applyNumberFormat="1" applyFont="1" applyBorder="1" applyAlignment="1">
      <alignment vertical="center"/>
      <protection/>
    </xf>
    <xf numFmtId="0" fontId="12" fillId="0" borderId="0" xfId="59" applyFont="1" applyFill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 vertical="center"/>
      <protection/>
    </xf>
    <xf numFmtId="3" fontId="12" fillId="0" borderId="51" xfId="59" applyNumberFormat="1" applyFont="1" applyBorder="1" applyAlignment="1">
      <alignment vertical="center"/>
      <protection/>
    </xf>
    <xf numFmtId="168" fontId="12" fillId="0" borderId="0" xfId="59" applyNumberFormat="1" applyFont="1" applyBorder="1" applyAlignment="1">
      <alignment vertical="center"/>
      <protection/>
    </xf>
    <xf numFmtId="0" fontId="12" fillId="0" borderId="0" xfId="59" applyFont="1" applyBorder="1" applyAlignment="1">
      <alignment vertical="center"/>
      <protection/>
    </xf>
    <xf numFmtId="0" fontId="12" fillId="0" borderId="61" xfId="59" applyFont="1" applyBorder="1" applyAlignment="1">
      <alignment horizontal="center" vertical="center"/>
      <protection/>
    </xf>
    <xf numFmtId="0" fontId="12" fillId="0" borderId="62" xfId="59" applyFont="1" applyFill="1" applyBorder="1" applyAlignment="1">
      <alignment horizontal="left" vertical="center"/>
      <protection/>
    </xf>
    <xf numFmtId="0" fontId="12" fillId="0" borderId="0" xfId="59" applyFont="1" applyFill="1" applyBorder="1" applyAlignment="1">
      <alignment horizontal="left" vertical="center"/>
      <protection/>
    </xf>
    <xf numFmtId="3" fontId="12" fillId="0" borderId="16" xfId="59" applyNumberFormat="1" applyFont="1" applyBorder="1" applyAlignment="1">
      <alignment horizontal="right" vertical="center"/>
      <protection/>
    </xf>
    <xf numFmtId="0" fontId="12" fillId="0" borderId="63" xfId="59" applyFont="1" applyBorder="1" applyAlignment="1">
      <alignment horizontal="center" vertical="center"/>
      <protection/>
    </xf>
    <xf numFmtId="0" fontId="12" fillId="0" borderId="38" xfId="59" applyFont="1" applyFill="1" applyBorder="1" applyAlignment="1">
      <alignment horizontal="left" vertical="center"/>
      <protection/>
    </xf>
    <xf numFmtId="169" fontId="21" fillId="0" borderId="0" xfId="81" applyNumberFormat="1" applyFont="1" applyFill="1" applyBorder="1" applyAlignment="1" applyProtection="1">
      <alignment horizontal="center"/>
      <protection/>
    </xf>
    <xf numFmtId="169" fontId="21" fillId="0" borderId="27" xfId="81" applyNumberFormat="1" applyFont="1" applyFill="1" applyBorder="1" applyAlignment="1" applyProtection="1">
      <alignment horizontal="center"/>
      <protection/>
    </xf>
    <xf numFmtId="0" fontId="21" fillId="0" borderId="64" xfId="59" applyFont="1" applyBorder="1" applyAlignment="1">
      <alignment horizontal="center" vertical="center"/>
      <protection/>
    </xf>
    <xf numFmtId="0" fontId="21" fillId="0" borderId="11" xfId="59" applyFont="1" applyBorder="1">
      <alignment/>
      <protection/>
    </xf>
    <xf numFmtId="169" fontId="21" fillId="0" borderId="20" xfId="81" applyNumberFormat="1" applyFont="1" applyFill="1" applyBorder="1" applyAlignment="1" applyProtection="1">
      <alignment horizont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0" xfId="72" applyFont="1" applyFill="1" applyBorder="1" applyAlignment="1">
      <alignment vertical="center" wrapText="1"/>
      <protection/>
    </xf>
    <xf numFmtId="3" fontId="15" fillId="0" borderId="0" xfId="72" applyNumberFormat="1" applyFont="1" applyFill="1" applyBorder="1" applyAlignment="1">
      <alignment vertical="center"/>
      <protection/>
    </xf>
    <xf numFmtId="3" fontId="16" fillId="0" borderId="0" xfId="72" applyNumberFormat="1" applyFont="1" applyFill="1" applyBorder="1" applyAlignment="1">
      <alignment vertical="center"/>
      <protection/>
    </xf>
    <xf numFmtId="0" fontId="17" fillId="0" borderId="0" xfId="59" applyFont="1" applyAlignment="1">
      <alignment vertical="top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65" xfId="72" applyFont="1" applyFill="1" applyBorder="1" applyAlignment="1">
      <alignment horizontal="center" vertical="center"/>
      <protection/>
    </xf>
    <xf numFmtId="0" fontId="16" fillId="0" borderId="66" xfId="72" applyFont="1" applyFill="1" applyBorder="1" applyAlignment="1">
      <alignment horizontal="left" vertical="center" wrapText="1"/>
      <protection/>
    </xf>
    <xf numFmtId="3" fontId="16" fillId="0" borderId="66" xfId="72" applyNumberFormat="1" applyFont="1" applyFill="1" applyBorder="1" applyAlignment="1">
      <alignment vertical="center"/>
      <protection/>
    </xf>
    <xf numFmtId="3" fontId="16" fillId="0" borderId="67" xfId="72" applyNumberFormat="1" applyFont="1" applyFill="1" applyBorder="1" applyAlignment="1">
      <alignment vertical="center"/>
      <protection/>
    </xf>
    <xf numFmtId="0" fontId="16" fillId="0" borderId="68" xfId="72" applyFont="1" applyFill="1" applyBorder="1" applyAlignment="1">
      <alignment horizontal="center" vertical="center"/>
      <protection/>
    </xf>
    <xf numFmtId="0" fontId="16" fillId="0" borderId="69" xfId="72" applyFont="1" applyFill="1" applyBorder="1" applyAlignment="1">
      <alignment horizontal="left" vertical="center" wrapText="1"/>
      <protection/>
    </xf>
    <xf numFmtId="3" fontId="16" fillId="0" borderId="69" xfId="72" applyNumberFormat="1" applyFont="1" applyFill="1" applyBorder="1" applyAlignment="1">
      <alignment vertical="center"/>
      <protection/>
    </xf>
    <xf numFmtId="3" fontId="16" fillId="0" borderId="70" xfId="72" applyNumberFormat="1" applyFont="1" applyFill="1" applyBorder="1" applyAlignment="1">
      <alignment vertical="center"/>
      <protection/>
    </xf>
    <xf numFmtId="0" fontId="7" fillId="0" borderId="71" xfId="72" applyFont="1" applyFill="1" applyBorder="1" applyAlignment="1">
      <alignment horizontal="center" vertical="center"/>
      <protection/>
    </xf>
    <xf numFmtId="0" fontId="6" fillId="0" borderId="72" xfId="72" applyFont="1" applyFill="1" applyBorder="1" applyAlignment="1">
      <alignment horizontal="center" vertical="center" wrapText="1"/>
      <protection/>
    </xf>
    <xf numFmtId="3" fontId="6" fillId="0" borderId="72" xfId="72" applyNumberFormat="1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0" fontId="16" fillId="0" borderId="73" xfId="72" applyFont="1" applyFill="1" applyBorder="1" applyAlignment="1">
      <alignment horizontal="center" vertical="center"/>
      <protection/>
    </xf>
    <xf numFmtId="0" fontId="16" fillId="0" borderId="74" xfId="72" applyFont="1" applyFill="1" applyBorder="1" applyAlignment="1">
      <alignment vertical="center" wrapText="1"/>
      <protection/>
    </xf>
    <xf numFmtId="3" fontId="16" fillId="0" borderId="74" xfId="72" applyNumberFormat="1" applyFont="1" applyFill="1" applyBorder="1" applyAlignment="1">
      <alignment vertical="center"/>
      <protection/>
    </xf>
    <xf numFmtId="3" fontId="16" fillId="0" borderId="75" xfId="72" applyNumberFormat="1" applyFont="1" applyFill="1" applyBorder="1" applyAlignment="1">
      <alignment vertical="center"/>
      <protection/>
    </xf>
    <xf numFmtId="0" fontId="16" fillId="0" borderId="74" xfId="72" applyFont="1" applyFill="1" applyBorder="1" applyAlignment="1">
      <alignment horizontal="left" vertical="center" wrapText="1"/>
      <protection/>
    </xf>
    <xf numFmtId="3" fontId="16" fillId="0" borderId="74" xfId="72" applyNumberFormat="1" applyFont="1" applyFill="1" applyBorder="1" applyAlignment="1">
      <alignment horizontal="right" vertical="center"/>
      <protection/>
    </xf>
    <xf numFmtId="3" fontId="16" fillId="0" borderId="74" xfId="72" applyNumberFormat="1" applyFont="1" applyFill="1" applyBorder="1" applyAlignment="1">
      <alignment horizontal="right" vertical="center" wrapText="1"/>
      <protection/>
    </xf>
    <xf numFmtId="3" fontId="16" fillId="0" borderId="75" xfId="72" applyNumberFormat="1" applyFont="1" applyFill="1" applyBorder="1" applyAlignment="1">
      <alignment horizontal="right" vertical="center" wrapText="1"/>
      <protection/>
    </xf>
    <xf numFmtId="0" fontId="16" fillId="0" borderId="71" xfId="72" applyFont="1" applyFill="1" applyBorder="1" applyAlignment="1">
      <alignment horizontal="center" vertical="center"/>
      <protection/>
    </xf>
    <xf numFmtId="0" fontId="15" fillId="0" borderId="72" xfId="72" applyFont="1" applyFill="1" applyBorder="1" applyAlignment="1">
      <alignment horizontal="center" vertical="center"/>
      <protection/>
    </xf>
    <xf numFmtId="3" fontId="15" fillId="0" borderId="72" xfId="72" applyNumberFormat="1" applyFont="1" applyFill="1" applyBorder="1" applyAlignment="1">
      <alignment vertical="center"/>
      <protection/>
    </xf>
    <xf numFmtId="3" fontId="15" fillId="0" borderId="72" xfId="72" applyNumberFormat="1" applyFont="1" applyFill="1" applyBorder="1" applyAlignment="1">
      <alignment horizontal="right" vertical="center" wrapText="1"/>
      <protection/>
    </xf>
    <xf numFmtId="0" fontId="15" fillId="0" borderId="0" xfId="72" applyFont="1" applyFill="1" applyBorder="1" applyAlignment="1">
      <alignment vertical="center"/>
      <protection/>
    </xf>
    <xf numFmtId="3" fontId="6" fillId="0" borderId="72" xfId="72" applyNumberFormat="1" applyFont="1" applyFill="1" applyBorder="1" applyAlignment="1">
      <alignment horizontal="right" vertical="center"/>
      <protection/>
    </xf>
    <xf numFmtId="3" fontId="6" fillId="0" borderId="72" xfId="72" applyNumberFormat="1" applyFont="1" applyFill="1" applyBorder="1" applyAlignment="1">
      <alignment horizontal="right" vertical="center" wrapText="1"/>
      <protection/>
    </xf>
    <xf numFmtId="3" fontId="6" fillId="0" borderId="76" xfId="72" applyNumberFormat="1" applyFont="1" applyFill="1" applyBorder="1" applyAlignment="1">
      <alignment horizontal="right" vertical="center" wrapText="1"/>
      <protection/>
    </xf>
    <xf numFmtId="0" fontId="17" fillId="0" borderId="0" xfId="0" applyFont="1" applyAlignment="1">
      <alignment horizontal="center" vertical="top"/>
    </xf>
    <xf numFmtId="0" fontId="16" fillId="0" borderId="5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50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5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21" fillId="0" borderId="0" xfId="66" applyFont="1" applyAlignment="1">
      <alignment horizontal="center"/>
      <protection/>
    </xf>
    <xf numFmtId="0" fontId="21" fillId="0" borderId="0" xfId="66" applyFont="1">
      <alignment/>
      <protection/>
    </xf>
    <xf numFmtId="0" fontId="4" fillId="0" borderId="0" xfId="69">
      <alignment/>
      <protection/>
    </xf>
    <xf numFmtId="0" fontId="23" fillId="0" borderId="0" xfId="66" applyFont="1" applyAlignment="1">
      <alignment horizontal="center"/>
      <protection/>
    </xf>
    <xf numFmtId="0" fontId="49" fillId="0" borderId="0" xfId="69" applyFont="1">
      <alignment/>
      <protection/>
    </xf>
    <xf numFmtId="0" fontId="4" fillId="0" borderId="0" xfId="69" applyAlignme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21" fillId="0" borderId="0" xfId="66" applyFont="1" applyAlignment="1">
      <alignment horizontal="right" vertical="center"/>
      <protection/>
    </xf>
    <xf numFmtId="0" fontId="21" fillId="0" borderId="0" xfId="67" applyFont="1" applyAlignment="1">
      <alignment horizontal="center"/>
      <protection/>
    </xf>
    <xf numFmtId="0" fontId="4" fillId="0" borderId="0" xfId="69" applyFont="1">
      <alignment/>
      <protection/>
    </xf>
    <xf numFmtId="0" fontId="21" fillId="0" borderId="77" xfId="66" applyFont="1" applyBorder="1" applyAlignment="1">
      <alignment horizontal="center" vertical="center" wrapText="1"/>
      <protection/>
    </xf>
    <xf numFmtId="0" fontId="4" fillId="0" borderId="0" xfId="69" applyAlignment="1">
      <alignment horizontal="center" vertical="center"/>
      <protection/>
    </xf>
    <xf numFmtId="0" fontId="21" fillId="0" borderId="66" xfId="69" applyFont="1" applyBorder="1" applyAlignment="1">
      <alignment horizontal="center" vertical="center"/>
      <protection/>
    </xf>
    <xf numFmtId="0" fontId="21" fillId="0" borderId="66" xfId="69" applyFont="1" applyFill="1" applyBorder="1" applyAlignment="1">
      <alignment vertical="center"/>
      <protection/>
    </xf>
    <xf numFmtId="165" fontId="21" fillId="0" borderId="66" xfId="69" applyNumberFormat="1" applyFont="1" applyBorder="1" applyAlignment="1">
      <alignment horizontal="center" vertical="center"/>
      <protection/>
    </xf>
    <xf numFmtId="3" fontId="21" fillId="0" borderId="66" xfId="68" applyNumberFormat="1" applyFont="1" applyBorder="1" applyAlignment="1">
      <alignment horizontal="right" vertical="center"/>
      <protection/>
    </xf>
    <xf numFmtId="0" fontId="21" fillId="0" borderId="74" xfId="69" applyFont="1" applyBorder="1" applyAlignment="1">
      <alignment horizontal="center" vertical="center"/>
      <protection/>
    </xf>
    <xf numFmtId="0" fontId="21" fillId="0" borderId="74" xfId="69" applyFont="1" applyBorder="1" applyAlignment="1">
      <alignment vertical="center"/>
      <protection/>
    </xf>
    <xf numFmtId="165" fontId="21" fillId="0" borderId="74" xfId="69" applyNumberFormat="1" applyFont="1" applyBorder="1" applyAlignment="1">
      <alignment horizontal="center" vertical="center"/>
      <protection/>
    </xf>
    <xf numFmtId="3" fontId="21" fillId="0" borderId="74" xfId="48" applyNumberFormat="1" applyFont="1" applyFill="1" applyBorder="1" applyAlignment="1" applyProtection="1">
      <alignment horizontal="right" vertical="center"/>
      <protection/>
    </xf>
    <xf numFmtId="0" fontId="12" fillId="0" borderId="66" xfId="66" applyFont="1" applyBorder="1" applyAlignment="1">
      <alignment horizontal="center" vertical="center"/>
      <protection/>
    </xf>
    <xf numFmtId="3" fontId="4" fillId="0" borderId="66" xfId="69" applyNumberFormat="1" applyBorder="1" applyAlignment="1">
      <alignment vertical="center"/>
      <protection/>
    </xf>
    <xf numFmtId="0" fontId="50" fillId="0" borderId="0" xfId="71" applyFont="1" applyFill="1">
      <alignment/>
      <protection/>
    </xf>
    <xf numFmtId="0" fontId="23" fillId="0" borderId="0" xfId="71" applyFont="1" applyFill="1">
      <alignment/>
      <protection/>
    </xf>
    <xf numFmtId="166" fontId="15" fillId="0" borderId="0" xfId="71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12" fillId="0" borderId="78" xfId="71" applyFont="1" applyFill="1" applyBorder="1" applyAlignment="1">
      <alignment horizontal="center" vertical="center" wrapText="1"/>
      <protection/>
    </xf>
    <xf numFmtId="0" fontId="8" fillId="0" borderId="79" xfId="71" applyFont="1" applyFill="1" applyBorder="1" applyAlignment="1">
      <alignment horizontal="center" vertical="center"/>
      <protection/>
    </xf>
    <xf numFmtId="0" fontId="8" fillId="0" borderId="80" xfId="71" applyFont="1" applyFill="1" applyBorder="1" applyAlignment="1">
      <alignment horizontal="center" vertical="center"/>
      <protection/>
    </xf>
    <xf numFmtId="0" fontId="8" fillId="0" borderId="81" xfId="71" applyFont="1" applyFill="1" applyBorder="1" applyAlignment="1">
      <alignment horizontal="center" vertical="center"/>
      <protection/>
    </xf>
    <xf numFmtId="0" fontId="8" fillId="0" borderId="82" xfId="71" applyFont="1" applyFill="1" applyBorder="1" applyAlignment="1">
      <alignment horizontal="center" vertical="center"/>
      <protection/>
    </xf>
    <xf numFmtId="0" fontId="8" fillId="0" borderId="66" xfId="71" applyFont="1" applyFill="1" applyBorder="1" applyProtection="1">
      <alignment/>
      <protection locked="0"/>
    </xf>
    <xf numFmtId="170" fontId="8" fillId="0" borderId="66" xfId="46" applyNumberFormat="1" applyFont="1" applyFill="1" applyBorder="1" applyAlignment="1" applyProtection="1">
      <alignment/>
      <protection locked="0"/>
    </xf>
    <xf numFmtId="170" fontId="8" fillId="0" borderId="83" xfId="46" applyNumberFormat="1" applyFont="1" applyFill="1" applyBorder="1" applyAlignment="1" applyProtection="1">
      <alignment/>
      <protection/>
    </xf>
    <xf numFmtId="0" fontId="8" fillId="0" borderId="84" xfId="71" applyFont="1" applyFill="1" applyBorder="1" applyAlignment="1">
      <alignment horizontal="center" vertical="center"/>
      <protection/>
    </xf>
    <xf numFmtId="0" fontId="8" fillId="0" borderId="74" xfId="71" applyFont="1" applyFill="1" applyBorder="1" applyProtection="1">
      <alignment/>
      <protection locked="0"/>
    </xf>
    <xf numFmtId="170" fontId="8" fillId="0" borderId="74" xfId="46" applyNumberFormat="1" applyFont="1" applyFill="1" applyBorder="1" applyAlignment="1" applyProtection="1">
      <alignment/>
      <protection locked="0"/>
    </xf>
    <xf numFmtId="170" fontId="8" fillId="0" borderId="85" xfId="46" applyNumberFormat="1" applyFont="1" applyFill="1" applyBorder="1" applyAlignment="1" applyProtection="1">
      <alignment/>
      <protection/>
    </xf>
    <xf numFmtId="0" fontId="8" fillId="0" borderId="86" xfId="71" applyFont="1" applyFill="1" applyBorder="1" applyAlignment="1">
      <alignment horizontal="center" vertical="center"/>
      <protection/>
    </xf>
    <xf numFmtId="0" fontId="8" fillId="0" borderId="69" xfId="71" applyFont="1" applyFill="1" applyBorder="1" applyProtection="1">
      <alignment/>
      <protection locked="0"/>
    </xf>
    <xf numFmtId="170" fontId="8" fillId="0" borderId="69" xfId="46" applyNumberFormat="1" applyFont="1" applyFill="1" applyBorder="1" applyAlignment="1" applyProtection="1">
      <alignment/>
      <protection locked="0"/>
    </xf>
    <xf numFmtId="170" fontId="8" fillId="0" borderId="87" xfId="46" applyNumberFormat="1" applyFont="1" applyFill="1" applyBorder="1" applyAlignment="1" applyProtection="1">
      <alignment/>
      <protection/>
    </xf>
    <xf numFmtId="0" fontId="12" fillId="0" borderId="79" xfId="71" applyFont="1" applyFill="1" applyBorder="1" applyAlignment="1">
      <alignment horizontal="center" vertical="center"/>
      <protection/>
    </xf>
    <xf numFmtId="0" fontId="12" fillId="0" borderId="80" xfId="71" applyFont="1" applyFill="1" applyBorder="1">
      <alignment/>
      <protection/>
    </xf>
    <xf numFmtId="170" fontId="12" fillId="0" borderId="80" xfId="71" applyNumberFormat="1" applyFont="1" applyFill="1" applyBorder="1">
      <alignment/>
      <protection/>
    </xf>
    <xf numFmtId="170" fontId="12" fillId="0" borderId="81" xfId="71" applyNumberFormat="1" applyFont="1" applyFill="1" applyBorder="1">
      <alignment/>
      <protection/>
    </xf>
    <xf numFmtId="0" fontId="12" fillId="0" borderId="79" xfId="71" applyFont="1" applyFill="1" applyBorder="1" applyAlignment="1" applyProtection="1">
      <alignment horizontal="center" vertical="center" wrapText="1"/>
      <protection/>
    </xf>
    <xf numFmtId="0" fontId="12" fillId="0" borderId="88" xfId="71" applyFont="1" applyFill="1" applyBorder="1" applyAlignment="1" applyProtection="1">
      <alignment horizontal="center" vertical="center" wrapText="1"/>
      <protection/>
    </xf>
    <xf numFmtId="0" fontId="12" fillId="0" borderId="14" xfId="71" applyFont="1" applyFill="1" applyBorder="1" applyAlignment="1" applyProtection="1">
      <alignment horizontal="center" vertical="center" wrapText="1"/>
      <protection/>
    </xf>
    <xf numFmtId="0" fontId="21" fillId="0" borderId="79" xfId="71" applyFont="1" applyFill="1" applyBorder="1" applyAlignment="1" applyProtection="1">
      <alignment horizontal="center" vertical="center"/>
      <protection/>
    </xf>
    <xf numFmtId="0" fontId="21" fillId="0" borderId="88" xfId="71" applyFont="1" applyFill="1" applyBorder="1" applyAlignment="1" applyProtection="1">
      <alignment horizontal="center" vertical="center"/>
      <protection/>
    </xf>
    <xf numFmtId="0" fontId="21" fillId="0" borderId="14" xfId="71" applyFont="1" applyFill="1" applyBorder="1" applyAlignment="1" applyProtection="1">
      <alignment horizontal="center" vertical="center"/>
      <protection/>
    </xf>
    <xf numFmtId="0" fontId="21" fillId="0" borderId="82" xfId="71" applyFont="1" applyFill="1" applyBorder="1" applyAlignment="1" applyProtection="1">
      <alignment horizontal="center" vertical="center"/>
      <protection/>
    </xf>
    <xf numFmtId="0" fontId="21" fillId="0" borderId="89" xfId="71" applyFont="1" applyFill="1" applyBorder="1" applyProtection="1">
      <alignment/>
      <protection/>
    </xf>
    <xf numFmtId="170" fontId="21" fillId="0" borderId="90" xfId="46" applyNumberFormat="1" applyFont="1" applyFill="1" applyBorder="1" applyAlignment="1" applyProtection="1">
      <alignment/>
      <protection locked="0"/>
    </xf>
    <xf numFmtId="0" fontId="21" fillId="0" borderId="84" xfId="71" applyFont="1" applyFill="1" applyBorder="1" applyAlignment="1" applyProtection="1">
      <alignment horizontal="center" vertical="center"/>
      <protection/>
    </xf>
    <xf numFmtId="0" fontId="21" fillId="0" borderId="91" xfId="0" applyFont="1" applyBorder="1" applyAlignment="1">
      <alignment horizontal="justify" wrapText="1"/>
    </xf>
    <xf numFmtId="170" fontId="21" fillId="0" borderId="92" xfId="46" applyNumberFormat="1" applyFont="1" applyFill="1" applyBorder="1" applyAlignment="1" applyProtection="1">
      <alignment/>
      <protection locked="0"/>
    </xf>
    <xf numFmtId="0" fontId="21" fillId="0" borderId="91" xfId="0" applyFont="1" applyBorder="1" applyAlignment="1">
      <alignment wrapText="1"/>
    </xf>
    <xf numFmtId="0" fontId="21" fillId="0" borderId="86" xfId="71" applyFont="1" applyFill="1" applyBorder="1" applyAlignment="1" applyProtection="1">
      <alignment horizontal="center" vertical="center"/>
      <protection/>
    </xf>
    <xf numFmtId="0" fontId="21" fillId="0" borderId="93" xfId="0" applyFont="1" applyBorder="1" applyAlignment="1">
      <alignment wrapText="1"/>
    </xf>
    <xf numFmtId="170" fontId="21" fillId="0" borderId="94" xfId="46" applyNumberFormat="1" applyFont="1" applyFill="1" applyBorder="1" applyAlignment="1" applyProtection="1">
      <alignment/>
      <protection locked="0"/>
    </xf>
    <xf numFmtId="170" fontId="12" fillId="0" borderId="14" xfId="46" applyNumberFormat="1" applyFont="1" applyFill="1" applyBorder="1" applyAlignment="1" applyProtection="1">
      <alignment/>
      <protection/>
    </xf>
    <xf numFmtId="0" fontId="12" fillId="0" borderId="95" xfId="71" applyFont="1" applyFill="1" applyBorder="1" applyAlignment="1" applyProtection="1">
      <alignment horizontal="center" vertical="center" wrapText="1"/>
      <protection/>
    </xf>
    <xf numFmtId="0" fontId="12" fillId="0" borderId="96" xfId="71" applyFont="1" applyFill="1" applyBorder="1" applyAlignment="1" applyProtection="1">
      <alignment horizontal="center" vertical="center" wrapText="1"/>
      <protection/>
    </xf>
    <xf numFmtId="0" fontId="12" fillId="0" borderId="97" xfId="71" applyFont="1" applyFill="1" applyBorder="1" applyAlignment="1" applyProtection="1">
      <alignment horizontal="center" vertical="center" wrapText="1"/>
      <protection/>
    </xf>
    <xf numFmtId="0" fontId="21" fillId="0" borderId="98" xfId="71" applyFont="1" applyFill="1" applyBorder="1" applyAlignment="1" applyProtection="1">
      <alignment horizontal="center" vertical="center"/>
      <protection/>
    </xf>
    <xf numFmtId="0" fontId="21" fillId="0" borderId="99" xfId="71" applyFont="1" applyFill="1" applyBorder="1" applyProtection="1">
      <alignment/>
      <protection locked="0"/>
    </xf>
    <xf numFmtId="170" fontId="21" fillId="0" borderId="100" xfId="46" applyNumberFormat="1" applyFont="1" applyFill="1" applyBorder="1" applyAlignment="1" applyProtection="1">
      <alignment/>
      <protection locked="0"/>
    </xf>
    <xf numFmtId="0" fontId="21" fillId="0" borderId="91" xfId="71" applyFont="1" applyFill="1" applyBorder="1" applyProtection="1">
      <alignment/>
      <protection locked="0"/>
    </xf>
    <xf numFmtId="0" fontId="21" fillId="0" borderId="101" xfId="71" applyFont="1" applyFill="1" applyBorder="1" applyAlignment="1" applyProtection="1">
      <alignment horizontal="center" vertical="center"/>
      <protection/>
    </xf>
    <xf numFmtId="0" fontId="21" fillId="0" borderId="102" xfId="71" applyFont="1" applyFill="1" applyBorder="1" applyProtection="1">
      <alignment/>
      <protection locked="0"/>
    </xf>
    <xf numFmtId="170" fontId="21" fillId="0" borderId="103" xfId="46" applyNumberFormat="1" applyFont="1" applyFill="1" applyBorder="1" applyAlignment="1" applyProtection="1">
      <alignment/>
      <protection locked="0"/>
    </xf>
    <xf numFmtId="0" fontId="12" fillId="0" borderId="79" xfId="71" applyFont="1" applyFill="1" applyBorder="1" applyAlignment="1" applyProtection="1">
      <alignment horizontal="center" vertical="center"/>
      <protection/>
    </xf>
    <xf numFmtId="0" fontId="26" fillId="0" borderId="88" xfId="71" applyFont="1" applyFill="1" applyBorder="1" applyAlignment="1" applyProtection="1">
      <alignment horizontal="left" vertical="center" wrapText="1"/>
      <protection/>
    </xf>
    <xf numFmtId="3" fontId="15" fillId="33" borderId="0" xfId="71" applyNumberFormat="1" applyFont="1" applyFill="1" applyBorder="1" applyAlignment="1" applyProtection="1">
      <alignment horizontal="center" vertical="center" wrapText="1"/>
      <protection/>
    </xf>
    <xf numFmtId="0" fontId="5" fillId="33" borderId="0" xfId="71" applyFont="1" applyFill="1" applyBorder="1" applyProtection="1">
      <alignment/>
      <protection/>
    </xf>
    <xf numFmtId="165" fontId="10" fillId="33" borderId="11" xfId="0" applyNumberFormat="1" applyFont="1" applyFill="1" applyBorder="1" applyAlignment="1">
      <alignment horizontal="center" vertical="center"/>
    </xf>
    <xf numFmtId="3" fontId="8" fillId="33" borderId="104" xfId="0" applyNumberFormat="1" applyFont="1" applyFill="1" applyBorder="1" applyAlignment="1">
      <alignment horizontal="right" vertical="center"/>
    </xf>
    <xf numFmtId="3" fontId="23" fillId="34" borderId="0" xfId="61" applyNumberFormat="1" applyFont="1" applyFill="1">
      <alignment/>
      <protection/>
    </xf>
    <xf numFmtId="0" fontId="5" fillId="34" borderId="0" xfId="71" applyFont="1" applyFill="1" applyProtection="1">
      <alignment/>
      <protection/>
    </xf>
    <xf numFmtId="0" fontId="25" fillId="34" borderId="0" xfId="0" applyFont="1" applyFill="1" applyAlignment="1">
      <alignment/>
    </xf>
    <xf numFmtId="3" fontId="21" fillId="34" borderId="0" xfId="61" applyNumberFormat="1" applyFont="1" applyFill="1" applyBorder="1" applyAlignment="1">
      <alignment horizontal="left"/>
      <protection/>
    </xf>
    <xf numFmtId="3" fontId="26" fillId="34" borderId="0" xfId="61" applyNumberFormat="1" applyFont="1" applyFill="1" applyBorder="1" applyAlignment="1">
      <alignment horizontal="left"/>
      <protection/>
    </xf>
    <xf numFmtId="3" fontId="23" fillId="34" borderId="0" xfId="61" applyNumberFormat="1" applyFont="1" applyFill="1" applyBorder="1" applyAlignment="1">
      <alignment horizontal="center"/>
      <protection/>
    </xf>
    <xf numFmtId="3" fontId="23" fillId="34" borderId="0" xfId="61" applyNumberFormat="1" applyFont="1" applyFill="1" applyAlignment="1">
      <alignment horizontal="right"/>
      <protection/>
    </xf>
    <xf numFmtId="3" fontId="7" fillId="34" borderId="54" xfId="61" applyNumberFormat="1" applyFont="1" applyFill="1" applyBorder="1" applyAlignment="1">
      <alignment vertical="center"/>
      <protection/>
    </xf>
    <xf numFmtId="0" fontId="24" fillId="34" borderId="0" xfId="0" applyFont="1" applyFill="1" applyAlignment="1">
      <alignment/>
    </xf>
    <xf numFmtId="3" fontId="23" fillId="34" borderId="105" xfId="61" applyNumberFormat="1" applyFont="1" applyFill="1" applyBorder="1" applyAlignment="1">
      <alignment horizontal="center" vertical="top"/>
      <protection/>
    </xf>
    <xf numFmtId="3" fontId="21" fillId="34" borderId="105" xfId="61" applyNumberFormat="1" applyFont="1" applyFill="1" applyBorder="1" applyAlignment="1">
      <alignment horizontal="center" wrapText="1"/>
      <protection/>
    </xf>
    <xf numFmtId="3" fontId="12" fillId="34" borderId="105" xfId="61" applyNumberFormat="1" applyFont="1" applyFill="1" applyBorder="1" applyAlignment="1">
      <alignment horizontal="center"/>
      <protection/>
    </xf>
    <xf numFmtId="3" fontId="21" fillId="34" borderId="0" xfId="61" applyNumberFormat="1" applyFont="1" applyFill="1" applyBorder="1" applyAlignment="1">
      <alignment horizontal="center"/>
      <protection/>
    </xf>
    <xf numFmtId="0" fontId="12" fillId="34" borderId="106" xfId="61" applyFont="1" applyFill="1" applyBorder="1" applyAlignment="1">
      <alignment horizontal="center" vertical="center" wrapText="1"/>
      <protection/>
    </xf>
    <xf numFmtId="0" fontId="7" fillId="34" borderId="0" xfId="0" applyFont="1" applyFill="1" applyAlignment="1">
      <alignment/>
    </xf>
    <xf numFmtId="0" fontId="27" fillId="34" borderId="106" xfId="0" applyFont="1" applyFill="1" applyBorder="1" applyAlignment="1">
      <alignment horizontal="center" wrapText="1"/>
    </xf>
    <xf numFmtId="0" fontId="27" fillId="34" borderId="107" xfId="0" applyFont="1" applyFill="1" applyBorder="1" applyAlignment="1">
      <alignment horizontal="center" wrapText="1"/>
    </xf>
    <xf numFmtId="3" fontId="7" fillId="35" borderId="91" xfId="61" applyNumberFormat="1" applyFont="1" applyFill="1" applyBorder="1" applyAlignment="1">
      <alignment horizontal="center"/>
      <protection/>
    </xf>
    <xf numFmtId="3" fontId="7" fillId="35" borderId="74" xfId="61" applyNumberFormat="1" applyFont="1" applyFill="1" applyBorder="1" applyAlignment="1">
      <alignment horizontal="center"/>
      <protection/>
    </xf>
    <xf numFmtId="3" fontId="14" fillId="35" borderId="74" xfId="61" applyNumberFormat="1" applyFont="1" applyFill="1" applyBorder="1" applyAlignment="1">
      <alignment horizontal="center" vertical="center" wrapText="1"/>
      <protection/>
    </xf>
    <xf numFmtId="3" fontId="7" fillId="35" borderId="46" xfId="61" applyNumberFormat="1" applyFont="1" applyFill="1" applyBorder="1" applyAlignment="1">
      <alignment horizontal="center" wrapText="1"/>
      <protection/>
    </xf>
    <xf numFmtId="3" fontId="7" fillId="35" borderId="46" xfId="61" applyNumberFormat="1" applyFont="1" applyFill="1" applyBorder="1" applyAlignment="1">
      <alignment horizontal="right"/>
      <protection/>
    </xf>
    <xf numFmtId="3" fontId="6" fillId="35" borderId="46" xfId="61" applyNumberFormat="1" applyFont="1" applyFill="1" applyBorder="1" applyAlignment="1">
      <alignment horizontal="right"/>
      <protection/>
    </xf>
    <xf numFmtId="0" fontId="24" fillId="35" borderId="0" xfId="0" applyFont="1" applyFill="1" applyAlignment="1">
      <alignment/>
    </xf>
    <xf numFmtId="3" fontId="7" fillId="34" borderId="91" xfId="61" applyNumberFormat="1" applyFont="1" applyFill="1" applyBorder="1" applyAlignment="1">
      <alignment horizontal="center"/>
      <protection/>
    </xf>
    <xf numFmtId="3" fontId="7" fillId="34" borderId="74" xfId="61" applyNumberFormat="1" applyFont="1" applyFill="1" applyBorder="1" applyAlignment="1">
      <alignment horizontal="center"/>
      <protection/>
    </xf>
    <xf numFmtId="3" fontId="14" fillId="34" borderId="74" xfId="61" applyNumberFormat="1" applyFont="1" applyFill="1" applyBorder="1" applyAlignment="1">
      <alignment horizontal="center" vertical="center" wrapText="1"/>
      <protection/>
    </xf>
    <xf numFmtId="3" fontId="7" fillId="34" borderId="46" xfId="61" applyNumberFormat="1" applyFont="1" applyFill="1" applyBorder="1" applyAlignment="1">
      <alignment horizontal="center" wrapText="1"/>
      <protection/>
    </xf>
    <xf numFmtId="3" fontId="7" fillId="34" borderId="46" xfId="61" applyNumberFormat="1" applyFont="1" applyFill="1" applyBorder="1" applyAlignment="1">
      <alignment horizontal="right"/>
      <protection/>
    </xf>
    <xf numFmtId="3" fontId="6" fillId="34" borderId="46" xfId="61" applyNumberFormat="1" applyFont="1" applyFill="1" applyBorder="1" applyAlignment="1">
      <alignment horizontal="right"/>
      <protection/>
    </xf>
    <xf numFmtId="3" fontId="6" fillId="35" borderId="74" xfId="61" applyNumberFormat="1" applyFont="1" applyFill="1" applyBorder="1">
      <alignment/>
      <protection/>
    </xf>
    <xf numFmtId="3" fontId="23" fillId="35" borderId="74" xfId="61" applyNumberFormat="1" applyFont="1" applyFill="1" applyBorder="1" applyAlignment="1">
      <alignment horizontal="center"/>
      <protection/>
    </xf>
    <xf numFmtId="3" fontId="7" fillId="35" borderId="46" xfId="61" applyNumberFormat="1" applyFont="1" applyFill="1" applyBorder="1" applyAlignment="1">
      <alignment horizontal="center" wrapText="1"/>
      <protection/>
    </xf>
    <xf numFmtId="3" fontId="6" fillId="34" borderId="74" xfId="61" applyNumberFormat="1" applyFont="1" applyFill="1" applyBorder="1">
      <alignment/>
      <protection/>
    </xf>
    <xf numFmtId="3" fontId="23" fillId="34" borderId="74" xfId="61" applyNumberFormat="1" applyFont="1" applyFill="1" applyBorder="1" applyAlignment="1">
      <alignment horizontal="center"/>
      <protection/>
    </xf>
    <xf numFmtId="3" fontId="7" fillId="34" borderId="46" xfId="61" applyNumberFormat="1" applyFont="1" applyFill="1" applyBorder="1" applyAlignment="1">
      <alignment horizontal="center" wrapText="1"/>
      <protection/>
    </xf>
    <xf numFmtId="3" fontId="6" fillId="36" borderId="74" xfId="61" applyNumberFormat="1" applyFont="1" applyFill="1" applyBorder="1">
      <alignment/>
      <protection/>
    </xf>
    <xf numFmtId="3" fontId="23" fillId="36" borderId="74" xfId="61" applyNumberFormat="1" applyFont="1" applyFill="1" applyBorder="1" applyAlignment="1">
      <alignment horizontal="center"/>
      <protection/>
    </xf>
    <xf numFmtId="3" fontId="7" fillId="36" borderId="46" xfId="61" applyNumberFormat="1" applyFont="1" applyFill="1" applyBorder="1" applyAlignment="1">
      <alignment horizontal="center" wrapText="1"/>
      <protection/>
    </xf>
    <xf numFmtId="3" fontId="7" fillId="36" borderId="46" xfId="61" applyNumberFormat="1" applyFont="1" applyFill="1" applyBorder="1" applyAlignment="1">
      <alignment horizontal="right"/>
      <protection/>
    </xf>
    <xf numFmtId="3" fontId="6" fillId="36" borderId="46" xfId="61" applyNumberFormat="1" applyFont="1" applyFill="1" applyBorder="1" applyAlignment="1">
      <alignment horizontal="right"/>
      <protection/>
    </xf>
    <xf numFmtId="0" fontId="24" fillId="36" borderId="0" xfId="0" applyFont="1" applyFill="1" applyAlignment="1">
      <alignment/>
    </xf>
    <xf numFmtId="3" fontId="6" fillId="35" borderId="74" xfId="61" applyNumberFormat="1" applyFont="1" applyFill="1" applyBorder="1" applyAlignment="1">
      <alignment horizontal="center" vertical="top"/>
      <protection/>
    </xf>
    <xf numFmtId="3" fontId="6" fillId="34" borderId="74" xfId="61" applyNumberFormat="1" applyFont="1" applyFill="1" applyBorder="1" applyAlignment="1">
      <alignment horizontal="center" vertical="top"/>
      <protection/>
    </xf>
    <xf numFmtId="3" fontId="6" fillId="37" borderId="74" xfId="61" applyNumberFormat="1" applyFont="1" applyFill="1" applyBorder="1">
      <alignment/>
      <protection/>
    </xf>
    <xf numFmtId="3" fontId="6" fillId="37" borderId="74" xfId="61" applyNumberFormat="1" applyFont="1" applyFill="1" applyBorder="1" applyAlignment="1">
      <alignment horizontal="center" vertical="top"/>
      <protection/>
    </xf>
    <xf numFmtId="3" fontId="7" fillId="37" borderId="46" xfId="61" applyNumberFormat="1" applyFont="1" applyFill="1" applyBorder="1" applyAlignment="1">
      <alignment horizontal="center" wrapText="1"/>
      <protection/>
    </xf>
    <xf numFmtId="3" fontId="7" fillId="37" borderId="46" xfId="61" applyNumberFormat="1" applyFont="1" applyFill="1" applyBorder="1" applyAlignment="1">
      <alignment horizontal="right"/>
      <protection/>
    </xf>
    <xf numFmtId="3" fontId="6" fillId="37" borderId="46" xfId="61" applyNumberFormat="1" applyFont="1" applyFill="1" applyBorder="1" applyAlignment="1">
      <alignment horizontal="right"/>
      <protection/>
    </xf>
    <xf numFmtId="0" fontId="24" fillId="37" borderId="0" xfId="0" applyFont="1" applyFill="1" applyAlignment="1">
      <alignment/>
    </xf>
    <xf numFmtId="3" fontId="6" fillId="35" borderId="74" xfId="61" applyNumberFormat="1" applyFont="1" applyFill="1" applyBorder="1">
      <alignment/>
      <protection/>
    </xf>
    <xf numFmtId="3" fontId="6" fillId="35" borderId="74" xfId="61" applyNumberFormat="1" applyFont="1" applyFill="1" applyBorder="1" applyAlignment="1">
      <alignment horizontal="center" vertical="top"/>
      <protection/>
    </xf>
    <xf numFmtId="0" fontId="7" fillId="35" borderId="46" xfId="56" applyFont="1" applyFill="1" applyBorder="1" applyAlignment="1">
      <alignment horizontal="center" wrapText="1"/>
      <protection/>
    </xf>
    <xf numFmtId="3" fontId="6" fillId="35" borderId="46" xfId="61" applyNumberFormat="1" applyFont="1" applyFill="1" applyBorder="1" applyAlignment="1">
      <alignment horizontal="right"/>
      <protection/>
    </xf>
    <xf numFmtId="3" fontId="6" fillId="34" borderId="74" xfId="61" applyNumberFormat="1" applyFont="1" applyFill="1" applyBorder="1">
      <alignment/>
      <protection/>
    </xf>
    <xf numFmtId="3" fontId="6" fillId="34" borderId="74" xfId="61" applyNumberFormat="1" applyFont="1" applyFill="1" applyBorder="1" applyAlignment="1">
      <alignment horizontal="center" vertical="top"/>
      <protection/>
    </xf>
    <xf numFmtId="0" fontId="7" fillId="34" borderId="46" xfId="56" applyFont="1" applyFill="1" applyBorder="1" applyAlignment="1">
      <alignment horizontal="center" wrapText="1"/>
      <protection/>
    </xf>
    <xf numFmtId="3" fontId="6" fillId="34" borderId="46" xfId="61" applyNumberFormat="1" applyFont="1" applyFill="1" applyBorder="1" applyAlignment="1">
      <alignment horizontal="right"/>
      <protection/>
    </xf>
    <xf numFmtId="3" fontId="26" fillId="35" borderId="74" xfId="61" applyNumberFormat="1" applyFont="1" applyFill="1" applyBorder="1" applyAlignment="1">
      <alignment horizontal="center" vertical="top"/>
      <protection/>
    </xf>
    <xf numFmtId="3" fontId="26" fillId="34" borderId="74" xfId="61" applyNumberFormat="1" applyFont="1" applyFill="1" applyBorder="1" applyAlignment="1">
      <alignment horizontal="center" vertical="top"/>
      <protection/>
    </xf>
    <xf numFmtId="3" fontId="26" fillId="37" borderId="74" xfId="61" applyNumberFormat="1" applyFont="1" applyFill="1" applyBorder="1" applyAlignment="1">
      <alignment horizontal="center" vertical="top"/>
      <protection/>
    </xf>
    <xf numFmtId="0" fontId="0" fillId="34" borderId="0" xfId="0" applyFill="1" applyAlignment="1">
      <alignment/>
    </xf>
    <xf numFmtId="3" fontId="26" fillId="35" borderId="74" xfId="61" applyNumberFormat="1" applyFont="1" applyFill="1" applyBorder="1" applyAlignment="1">
      <alignment horizontal="center"/>
      <protection/>
    </xf>
    <xf numFmtId="3" fontId="26" fillId="34" borderId="74" xfId="61" applyNumberFormat="1" applyFont="1" applyFill="1" applyBorder="1" applyAlignment="1">
      <alignment horizontal="center"/>
      <protection/>
    </xf>
    <xf numFmtId="3" fontId="26" fillId="37" borderId="74" xfId="61" applyNumberFormat="1" applyFont="1" applyFill="1" applyBorder="1" applyAlignment="1">
      <alignment horizontal="center"/>
      <protection/>
    </xf>
    <xf numFmtId="3" fontId="28" fillId="35" borderId="74" xfId="61" applyNumberFormat="1" applyFont="1" applyFill="1" applyBorder="1">
      <alignment/>
      <protection/>
    </xf>
    <xf numFmtId="3" fontId="28" fillId="35" borderId="74" xfId="61" applyNumberFormat="1" applyFont="1" applyFill="1" applyBorder="1" applyAlignment="1">
      <alignment horizontal="center" vertical="top"/>
      <protection/>
    </xf>
    <xf numFmtId="3" fontId="30" fillId="35" borderId="46" xfId="61" applyNumberFormat="1" applyFont="1" applyFill="1" applyBorder="1" applyAlignment="1">
      <alignment horizontal="right"/>
      <protection/>
    </xf>
    <xf numFmtId="3" fontId="28" fillId="35" borderId="46" xfId="61" applyNumberFormat="1" applyFont="1" applyFill="1" applyBorder="1" applyAlignment="1">
      <alignment horizontal="right"/>
      <protection/>
    </xf>
    <xf numFmtId="0" fontId="31" fillId="35" borderId="0" xfId="0" applyFont="1" applyFill="1" applyAlignment="1">
      <alignment/>
    </xf>
    <xf numFmtId="3" fontId="23" fillId="37" borderId="74" xfId="61" applyNumberFormat="1" applyFont="1" applyFill="1" applyBorder="1" applyAlignment="1">
      <alignment horizontal="center"/>
      <protection/>
    </xf>
    <xf numFmtId="3" fontId="6" fillId="34" borderId="0" xfId="61" applyNumberFormat="1" applyFont="1" applyFill="1" applyBorder="1" applyAlignment="1">
      <alignment horizontal="left" wrapText="1"/>
      <protection/>
    </xf>
    <xf numFmtId="3" fontId="6" fillId="38" borderId="74" xfId="61" applyNumberFormat="1" applyFont="1" applyFill="1" applyBorder="1">
      <alignment/>
      <protection/>
    </xf>
    <xf numFmtId="3" fontId="7" fillId="38" borderId="46" xfId="61" applyNumberFormat="1" applyFont="1" applyFill="1" applyBorder="1" applyAlignment="1">
      <alignment horizontal="center" wrapText="1"/>
      <protection/>
    </xf>
    <xf numFmtId="3" fontId="7" fillId="38" borderId="46" xfId="61" applyNumberFormat="1" applyFont="1" applyFill="1" applyBorder="1" applyAlignment="1">
      <alignment horizontal="right"/>
      <protection/>
    </xf>
    <xf numFmtId="3" fontId="6" fillId="38" borderId="46" xfId="61" applyNumberFormat="1" applyFont="1" applyFill="1" applyBorder="1" applyAlignment="1">
      <alignment horizontal="right"/>
      <protection/>
    </xf>
    <xf numFmtId="0" fontId="24" fillId="38" borderId="0" xfId="0" applyFont="1" applyFill="1" applyAlignment="1">
      <alignment/>
    </xf>
    <xf numFmtId="3" fontId="6" fillId="35" borderId="74" xfId="61" applyNumberFormat="1" applyFont="1" applyFill="1" applyBorder="1" applyAlignment="1">
      <alignment horizontal="center"/>
      <protection/>
    </xf>
    <xf numFmtId="3" fontId="6" fillId="34" borderId="74" xfId="61" applyNumberFormat="1" applyFont="1" applyFill="1" applyBorder="1" applyAlignment="1">
      <alignment horizontal="center"/>
      <protection/>
    </xf>
    <xf numFmtId="3" fontId="16" fillId="35" borderId="46" xfId="61" applyNumberFormat="1" applyFont="1" applyFill="1" applyBorder="1" applyAlignment="1">
      <alignment horizontal="center" wrapText="1"/>
      <protection/>
    </xf>
    <xf numFmtId="3" fontId="16" fillId="34" borderId="46" xfId="61" applyNumberFormat="1" applyFont="1" applyFill="1" applyBorder="1" applyAlignment="1">
      <alignment horizontal="center" wrapText="1"/>
      <protection/>
    </xf>
    <xf numFmtId="0" fontId="6" fillId="35" borderId="69" xfId="0" applyFont="1" applyFill="1" applyBorder="1" applyAlignment="1">
      <alignment vertical="center" wrapText="1"/>
    </xf>
    <xf numFmtId="0" fontId="6" fillId="34" borderId="106" xfId="0" applyFont="1" applyFill="1" applyBorder="1" applyAlignment="1">
      <alignment vertical="center" wrapText="1"/>
    </xf>
    <xf numFmtId="3" fontId="6" fillId="34" borderId="66" xfId="61" applyNumberFormat="1" applyFont="1" applyFill="1" applyBorder="1">
      <alignment/>
      <protection/>
    </xf>
    <xf numFmtId="3" fontId="26" fillId="34" borderId="66" xfId="61" applyNumberFormat="1" applyFont="1" applyFill="1" applyBorder="1" applyAlignment="1">
      <alignment horizontal="center" vertical="top"/>
      <protection/>
    </xf>
    <xf numFmtId="3" fontId="26" fillId="38" borderId="74" xfId="61" applyNumberFormat="1" applyFont="1" applyFill="1" applyBorder="1" applyAlignment="1">
      <alignment horizontal="center" vertical="top"/>
      <protection/>
    </xf>
    <xf numFmtId="3" fontId="6" fillId="34" borderId="74" xfId="61" applyNumberFormat="1" applyFont="1" applyFill="1" applyBorder="1" applyAlignment="1">
      <alignment vertical="center"/>
      <protection/>
    </xf>
    <xf numFmtId="3" fontId="26" fillId="34" borderId="74" xfId="61" applyNumberFormat="1" applyFont="1" applyFill="1" applyBorder="1" applyAlignment="1">
      <alignment horizontal="center" vertical="center"/>
      <protection/>
    </xf>
    <xf numFmtId="3" fontId="7" fillId="34" borderId="46" xfId="61" applyNumberFormat="1" applyFont="1" applyFill="1" applyBorder="1" applyAlignment="1">
      <alignment horizontal="right" vertical="center"/>
      <protection/>
    </xf>
    <xf numFmtId="3" fontId="6" fillId="34" borderId="46" xfId="61" applyNumberFormat="1" applyFont="1" applyFill="1" applyBorder="1" applyAlignment="1">
      <alignment horizontal="right" vertical="center"/>
      <protection/>
    </xf>
    <xf numFmtId="3" fontId="6" fillId="35" borderId="74" xfId="61" applyNumberFormat="1" applyFont="1" applyFill="1" applyBorder="1" applyAlignment="1">
      <alignment vertical="center"/>
      <protection/>
    </xf>
    <xf numFmtId="3" fontId="26" fillId="35" borderId="74" xfId="61" applyNumberFormat="1" applyFont="1" applyFill="1" applyBorder="1" applyAlignment="1">
      <alignment horizontal="center" vertical="center"/>
      <protection/>
    </xf>
    <xf numFmtId="3" fontId="7" fillId="35" borderId="46" xfId="61" applyNumberFormat="1" applyFont="1" applyFill="1" applyBorder="1" applyAlignment="1">
      <alignment horizontal="right" vertical="center"/>
      <protection/>
    </xf>
    <xf numFmtId="3" fontId="6" fillId="35" borderId="46" xfId="61" applyNumberFormat="1" applyFont="1" applyFill="1" applyBorder="1" applyAlignment="1">
      <alignment horizontal="right" vertical="center"/>
      <protection/>
    </xf>
    <xf numFmtId="3" fontId="6" fillId="34" borderId="108" xfId="61" applyNumberFormat="1" applyFont="1" applyFill="1" applyBorder="1">
      <alignment/>
      <protection/>
    </xf>
    <xf numFmtId="3" fontId="6" fillId="35" borderId="108" xfId="61" applyNumberFormat="1" applyFont="1" applyFill="1" applyBorder="1">
      <alignment/>
      <protection/>
    </xf>
    <xf numFmtId="3" fontId="7" fillId="35" borderId="46" xfId="70" applyNumberFormat="1" applyFont="1" applyFill="1" applyBorder="1" applyAlignment="1">
      <alignment horizontal="center" wrapText="1"/>
      <protection/>
    </xf>
    <xf numFmtId="3" fontId="7" fillId="34" borderId="46" xfId="70" applyNumberFormat="1" applyFont="1" applyFill="1" applyBorder="1" applyAlignment="1">
      <alignment horizontal="center" wrapText="1"/>
      <protection/>
    </xf>
    <xf numFmtId="3" fontId="7" fillId="37" borderId="46" xfId="70" applyNumberFormat="1" applyFont="1" applyFill="1" applyBorder="1" applyAlignment="1">
      <alignment horizontal="center" wrapText="1"/>
      <protection/>
    </xf>
    <xf numFmtId="3" fontId="6" fillId="34" borderId="109" xfId="61" applyNumberFormat="1" applyFont="1" applyFill="1" applyBorder="1">
      <alignment/>
      <protection/>
    </xf>
    <xf numFmtId="3" fontId="6" fillId="37" borderId="109" xfId="61" applyNumberFormat="1" applyFont="1" applyFill="1" applyBorder="1">
      <alignment/>
      <protection/>
    </xf>
    <xf numFmtId="3" fontId="6" fillId="35" borderId="109" xfId="61" applyNumberFormat="1" applyFont="1" applyFill="1" applyBorder="1">
      <alignment/>
      <protection/>
    </xf>
    <xf numFmtId="3" fontId="6" fillId="34" borderId="110" xfId="61" applyNumberFormat="1" applyFont="1" applyFill="1" applyBorder="1" applyAlignment="1">
      <alignment vertical="center" wrapText="1"/>
      <protection/>
    </xf>
    <xf numFmtId="3" fontId="6" fillId="34" borderId="111" xfId="61" applyNumberFormat="1" applyFont="1" applyFill="1" applyBorder="1" applyAlignment="1">
      <alignment vertical="center" wrapText="1"/>
      <protection/>
    </xf>
    <xf numFmtId="0" fontId="32" fillId="34" borderId="0" xfId="0" applyFont="1" applyFill="1" applyAlignment="1">
      <alignment/>
    </xf>
    <xf numFmtId="3" fontId="23" fillId="34" borderId="105" xfId="61" applyNumberFormat="1" applyFont="1" applyFill="1" applyBorder="1" applyAlignment="1">
      <alignment horizontal="center" vertical="center"/>
      <protection/>
    </xf>
    <xf numFmtId="3" fontId="6" fillId="34" borderId="107" xfId="61" applyNumberFormat="1" applyFont="1" applyFill="1" applyBorder="1" applyAlignment="1">
      <alignment vertical="center" wrapText="1"/>
      <protection/>
    </xf>
    <xf numFmtId="3" fontId="6" fillId="34" borderId="105" xfId="61" applyNumberFormat="1" applyFont="1" applyFill="1" applyBorder="1" applyAlignment="1">
      <alignment vertical="center" wrapText="1"/>
      <protection/>
    </xf>
    <xf numFmtId="3" fontId="7" fillId="34" borderId="60" xfId="61" applyNumberFormat="1" applyFont="1" applyFill="1" applyBorder="1" applyAlignment="1">
      <alignment horizontal="center" wrapText="1"/>
      <protection/>
    </xf>
    <xf numFmtId="3" fontId="7" fillId="34" borderId="0" xfId="61" applyNumberFormat="1" applyFont="1" applyFill="1">
      <alignment/>
      <protection/>
    </xf>
    <xf numFmtId="3" fontId="23" fillId="34" borderId="0" xfId="61" applyNumberFormat="1" applyFont="1" applyFill="1" applyAlignment="1">
      <alignment horizontal="center" vertical="top"/>
      <protection/>
    </xf>
    <xf numFmtId="3" fontId="7" fillId="34" borderId="0" xfId="61" applyNumberFormat="1" applyFont="1" applyFill="1" applyAlignment="1">
      <alignment wrapText="1"/>
      <protection/>
    </xf>
    <xf numFmtId="3" fontId="21" fillId="34" borderId="0" xfId="61" applyNumberFormat="1" applyFont="1" applyFill="1" applyAlignment="1">
      <alignment wrapText="1"/>
      <protection/>
    </xf>
    <xf numFmtId="3" fontId="6" fillId="34" borderId="0" xfId="61" applyNumberFormat="1" applyFont="1" applyFill="1" applyAlignment="1">
      <alignment wrapText="1"/>
      <protection/>
    </xf>
    <xf numFmtId="3" fontId="7" fillId="34" borderId="0" xfId="61" applyNumberFormat="1" applyFont="1" applyFill="1" applyAlignment="1">
      <alignment horizontal="center" wrapText="1"/>
      <protection/>
    </xf>
    <xf numFmtId="3" fontId="7" fillId="34" borderId="0" xfId="61" applyNumberFormat="1" applyFont="1" applyFill="1" applyAlignment="1">
      <alignment horizontal="right"/>
      <protection/>
    </xf>
    <xf numFmtId="3" fontId="33" fillId="34" borderId="0" xfId="61" applyNumberFormat="1" applyFont="1" applyFill="1" applyAlignment="1">
      <alignment horizontal="right"/>
      <protection/>
    </xf>
    <xf numFmtId="3" fontId="28" fillId="34" borderId="0" xfId="61" applyNumberFormat="1" applyFont="1" applyFill="1" applyAlignment="1">
      <alignment wrapText="1"/>
      <protection/>
    </xf>
    <xf numFmtId="3" fontId="6" fillId="34" borderId="110" xfId="61" applyNumberFormat="1" applyFont="1" applyFill="1" applyBorder="1" applyAlignment="1">
      <alignment horizontal="center" vertical="center" wrapText="1"/>
      <protection/>
    </xf>
    <xf numFmtId="0" fontId="6" fillId="34" borderId="69" xfId="0" applyFont="1" applyFill="1" applyBorder="1" applyAlignment="1">
      <alignment vertical="center" wrapText="1"/>
    </xf>
    <xf numFmtId="0" fontId="6" fillId="34" borderId="66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3" fontId="34" fillId="34" borderId="0" xfId="61" applyNumberFormat="1" applyFont="1" applyFill="1" applyBorder="1" applyAlignment="1">
      <alignment horizontal="left"/>
      <protection/>
    </xf>
    <xf numFmtId="0" fontId="37" fillId="34" borderId="105" xfId="61" applyFont="1" applyFill="1" applyBorder="1" applyAlignment="1">
      <alignment wrapText="1"/>
      <protection/>
    </xf>
    <xf numFmtId="3" fontId="34" fillId="34" borderId="0" xfId="61" applyNumberFormat="1" applyFont="1" applyFill="1" applyBorder="1" applyAlignment="1">
      <alignment horizontal="center" wrapText="1"/>
      <protection/>
    </xf>
    <xf numFmtId="0" fontId="37" fillId="34" borderId="69" xfId="61" applyFont="1" applyFill="1" applyBorder="1" applyAlignment="1">
      <alignment horizontal="center" vertical="center" wrapText="1"/>
      <protection/>
    </xf>
    <xf numFmtId="0" fontId="34" fillId="34" borderId="107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3" fontId="38" fillId="34" borderId="112" xfId="57" applyNumberFormat="1" applyFont="1" applyFill="1" applyBorder="1" applyAlignment="1">
      <alignment horizontal="left"/>
      <protection/>
    </xf>
    <xf numFmtId="3" fontId="10" fillId="35" borderId="110" xfId="70" applyNumberFormat="1" applyFont="1" applyFill="1" applyBorder="1" applyAlignment="1">
      <alignment vertical="center" wrapText="1"/>
      <protection/>
    </xf>
    <xf numFmtId="3" fontId="10" fillId="34" borderId="107" xfId="70" applyNumberFormat="1" applyFont="1" applyFill="1" applyBorder="1" applyAlignment="1">
      <alignment vertical="center" wrapText="1"/>
      <protection/>
    </xf>
    <xf numFmtId="3" fontId="34" fillId="34" borderId="0" xfId="61" applyNumberFormat="1" applyFont="1" applyFill="1" applyAlignment="1">
      <alignment wrapText="1"/>
      <protection/>
    </xf>
    <xf numFmtId="3" fontId="38" fillId="34" borderId="113" xfId="70" applyNumberFormat="1" applyFont="1" applyFill="1" applyBorder="1" applyAlignment="1">
      <alignment wrapText="1"/>
      <protection/>
    </xf>
    <xf numFmtId="3" fontId="10" fillId="34" borderId="106" xfId="57" applyNumberFormat="1" applyFont="1" applyFill="1" applyBorder="1" applyAlignment="1">
      <alignment horizontal="left" indent="1"/>
      <protection/>
    </xf>
    <xf numFmtId="3" fontId="38" fillId="34" borderId="112" xfId="70" applyNumberFormat="1" applyFont="1" applyFill="1" applyBorder="1" applyAlignment="1">
      <alignment wrapText="1"/>
      <protection/>
    </xf>
    <xf numFmtId="3" fontId="10" fillId="34" borderId="0" xfId="61" applyNumberFormat="1" applyFont="1" applyFill="1" applyAlignment="1">
      <alignment horizontal="center" vertical="top"/>
      <protection/>
    </xf>
    <xf numFmtId="0" fontId="10" fillId="34" borderId="0" xfId="0" applyFont="1" applyFill="1" applyAlignment="1">
      <alignment/>
    </xf>
    <xf numFmtId="3" fontId="40" fillId="34" borderId="0" xfId="61" applyNumberFormat="1" applyFont="1" applyFill="1" applyAlignment="1">
      <alignment vertical="center"/>
      <protection/>
    </xf>
    <xf numFmtId="0" fontId="10" fillId="34" borderId="0" xfId="61" applyFont="1" applyFill="1" applyBorder="1" applyAlignment="1">
      <alignment wrapText="1"/>
      <protection/>
    </xf>
    <xf numFmtId="3" fontId="10" fillId="34" borderId="62" xfId="61" applyNumberFormat="1" applyFont="1" applyFill="1" applyBorder="1" applyAlignment="1">
      <alignment horizontal="center" vertical="top"/>
      <protection/>
    </xf>
    <xf numFmtId="3" fontId="10" fillId="34" borderId="62" xfId="61" applyNumberFormat="1" applyFont="1" applyFill="1" applyBorder="1" applyAlignment="1">
      <alignment horizontal="center" wrapText="1"/>
      <protection/>
    </xf>
    <xf numFmtId="0" fontId="10" fillId="34" borderId="69" xfId="61" applyFont="1" applyFill="1" applyBorder="1" applyAlignment="1">
      <alignment horizontal="center" vertical="center" wrapText="1"/>
      <protection/>
    </xf>
    <xf numFmtId="0" fontId="10" fillId="34" borderId="106" xfId="0" applyFont="1" applyFill="1" applyBorder="1" applyAlignment="1">
      <alignment horizontal="center" wrapText="1"/>
    </xf>
    <xf numFmtId="0" fontId="10" fillId="34" borderId="107" xfId="0" applyFont="1" applyFill="1" applyBorder="1" applyAlignment="1">
      <alignment horizontal="center" wrapText="1"/>
    </xf>
    <xf numFmtId="3" fontId="10" fillId="34" borderId="106" xfId="57" applyNumberFormat="1" applyFont="1" applyFill="1" applyBorder="1" applyAlignment="1">
      <alignment horizontal="left"/>
      <protection/>
    </xf>
    <xf numFmtId="3" fontId="19" fillId="35" borderId="72" xfId="61" applyNumberFormat="1" applyFont="1" applyFill="1" applyBorder="1" applyAlignment="1">
      <alignment vertical="center" wrapText="1"/>
      <protection/>
    </xf>
    <xf numFmtId="3" fontId="10" fillId="34" borderId="0" xfId="61" applyNumberFormat="1" applyFont="1" applyFill="1" applyAlignment="1">
      <alignment wrapText="1"/>
      <protection/>
    </xf>
    <xf numFmtId="3" fontId="10" fillId="34" borderId="114" xfId="70" applyNumberFormat="1" applyFont="1" applyFill="1" applyBorder="1" applyAlignment="1">
      <alignment wrapText="1"/>
      <protection/>
    </xf>
    <xf numFmtId="3" fontId="10" fillId="34" borderId="115" xfId="70" applyNumberFormat="1" applyFont="1" applyFill="1" applyBorder="1" applyAlignment="1">
      <alignment wrapText="1"/>
      <protection/>
    </xf>
    <xf numFmtId="3" fontId="10" fillId="34" borderId="115" xfId="57" applyNumberFormat="1" applyFont="1" applyFill="1" applyBorder="1" applyAlignment="1">
      <alignment horizontal="left"/>
      <protection/>
    </xf>
    <xf numFmtId="3" fontId="10" fillId="39" borderId="0" xfId="61" applyNumberFormat="1" applyFont="1" applyFill="1">
      <alignment/>
      <protection/>
    </xf>
    <xf numFmtId="0" fontId="5" fillId="39" borderId="0" xfId="71" applyFont="1" applyFill="1" applyProtection="1">
      <alignment/>
      <protection/>
    </xf>
    <xf numFmtId="3" fontId="40" fillId="39" borderId="0" xfId="61" applyNumberFormat="1" applyFont="1" applyFill="1" applyAlignment="1">
      <alignment wrapText="1"/>
      <protection/>
    </xf>
    <xf numFmtId="3" fontId="8" fillId="39" borderId="0" xfId="61" applyNumberFormat="1" applyFont="1" applyFill="1" applyBorder="1" applyAlignment="1">
      <alignment horizontal="left"/>
      <protection/>
    </xf>
    <xf numFmtId="3" fontId="8" fillId="34" borderId="0" xfId="61" applyNumberFormat="1" applyFont="1" applyFill="1" applyBorder="1" applyAlignment="1">
      <alignment horizontal="left"/>
      <protection/>
    </xf>
    <xf numFmtId="3" fontId="11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3" fontId="40" fillId="39" borderId="0" xfId="61" applyNumberFormat="1" applyFont="1" applyFill="1" applyAlignment="1">
      <alignment vertical="center"/>
      <protection/>
    </xf>
    <xf numFmtId="3" fontId="0" fillId="34" borderId="0" xfId="0" applyNumberFormat="1" applyFill="1" applyAlignment="1">
      <alignment/>
    </xf>
    <xf numFmtId="0" fontId="0" fillId="39" borderId="0" xfId="0" applyFill="1" applyAlignment="1">
      <alignment/>
    </xf>
    <xf numFmtId="3" fontId="40" fillId="39" borderId="0" xfId="61" applyNumberFormat="1" applyFont="1" applyFill="1">
      <alignment/>
      <protection/>
    </xf>
    <xf numFmtId="3" fontId="10" fillId="39" borderId="0" xfId="61" applyNumberFormat="1" applyFont="1" applyFill="1" applyAlignment="1">
      <alignment horizontal="center" vertical="top"/>
      <protection/>
    </xf>
    <xf numFmtId="0" fontId="41" fillId="39" borderId="0" xfId="61" applyFont="1" applyFill="1" applyBorder="1" applyAlignment="1">
      <alignment wrapText="1"/>
      <protection/>
    </xf>
    <xf numFmtId="0" fontId="8" fillId="39" borderId="0" xfId="61" applyFont="1" applyFill="1" applyBorder="1" applyAlignment="1">
      <alignment wrapText="1"/>
      <protection/>
    </xf>
    <xf numFmtId="0" fontId="8" fillId="34" borderId="0" xfId="61" applyFont="1" applyFill="1" applyBorder="1" applyAlignment="1">
      <alignment wrapText="1"/>
      <protection/>
    </xf>
    <xf numFmtId="3" fontId="39" fillId="39" borderId="0" xfId="61" applyNumberFormat="1" applyFont="1" applyFill="1" applyAlignment="1">
      <alignment horizontal="center"/>
      <protection/>
    </xf>
    <xf numFmtId="3" fontId="39" fillId="39" borderId="0" xfId="61" applyNumberFormat="1" applyFont="1" applyFill="1" applyBorder="1" applyAlignment="1">
      <alignment horizontal="center" vertical="top"/>
      <protection/>
    </xf>
    <xf numFmtId="3" fontId="39" fillId="39" borderId="0" xfId="61" applyNumberFormat="1" applyFont="1" applyFill="1" applyBorder="1" applyAlignment="1">
      <alignment horizontal="center" wrapText="1"/>
      <protection/>
    </xf>
    <xf numFmtId="3" fontId="8" fillId="39" borderId="0" xfId="61" applyNumberFormat="1" applyFont="1" applyFill="1" applyAlignment="1">
      <alignment horizontal="center"/>
      <protection/>
    </xf>
    <xf numFmtId="3" fontId="8" fillId="34" borderId="0" xfId="61" applyNumberFormat="1" applyFont="1" applyFill="1" applyAlignment="1">
      <alignment horizontal="center"/>
      <protection/>
    </xf>
    <xf numFmtId="3" fontId="39" fillId="34" borderId="0" xfId="61" applyNumberFormat="1" applyFont="1" applyFill="1" applyAlignment="1">
      <alignment horizontal="center"/>
      <protection/>
    </xf>
    <xf numFmtId="3" fontId="39" fillId="34" borderId="0" xfId="61" applyNumberFormat="1" applyFont="1" applyFill="1" applyBorder="1" applyAlignment="1">
      <alignment horizontal="center"/>
      <protection/>
    </xf>
    <xf numFmtId="3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3" fillId="39" borderId="0" xfId="0" applyFont="1" applyFill="1" applyAlignment="1">
      <alignment/>
    </xf>
    <xf numFmtId="3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44" fillId="39" borderId="0" xfId="0" applyFont="1" applyFill="1" applyAlignment="1">
      <alignment/>
    </xf>
    <xf numFmtId="3" fontId="40" fillId="34" borderId="78" xfId="61" applyNumberFormat="1" applyFont="1" applyFill="1" applyBorder="1" applyAlignment="1">
      <alignment horizontal="center" vertical="center" wrapText="1"/>
      <protection/>
    </xf>
    <xf numFmtId="3" fontId="40" fillId="34" borderId="78" xfId="57" applyNumberFormat="1" applyFont="1" applyFill="1" applyBorder="1" applyAlignment="1">
      <alignment horizontal="center" vertical="center" wrapText="1"/>
      <protection/>
    </xf>
    <xf numFmtId="3" fontId="40" fillId="34" borderId="78" xfId="61" applyNumberFormat="1" applyFont="1" applyFill="1" applyBorder="1" applyAlignment="1">
      <alignment horizontal="center" vertical="center" wrapText="1" shrinkToFit="1"/>
      <protection/>
    </xf>
    <xf numFmtId="3" fontId="40" fillId="34" borderId="102" xfId="57" applyNumberFormat="1" applyFont="1" applyFill="1" applyBorder="1" applyAlignment="1">
      <alignment horizontal="center" vertical="center" wrapText="1"/>
      <protection/>
    </xf>
    <xf numFmtId="3" fontId="40" fillId="34" borderId="116" xfId="57" applyNumberFormat="1" applyFont="1" applyFill="1" applyBorder="1" applyAlignment="1">
      <alignment horizontal="center" vertical="center" wrapText="1"/>
      <protection/>
    </xf>
    <xf numFmtId="0" fontId="44" fillId="35" borderId="66" xfId="0" applyFont="1" applyFill="1" applyBorder="1" applyAlignment="1">
      <alignment horizontal="center"/>
    </xf>
    <xf numFmtId="3" fontId="40" fillId="35" borderId="74" xfId="61" applyNumberFormat="1" applyFont="1" applyFill="1" applyBorder="1" applyAlignment="1">
      <alignment horizontal="right" vertical="center" wrapText="1"/>
      <protection/>
    </xf>
    <xf numFmtId="3" fontId="40" fillId="35" borderId="74" xfId="57" applyNumberFormat="1" applyFont="1" applyFill="1" applyBorder="1" applyAlignment="1">
      <alignment horizontal="right" vertical="center" wrapText="1"/>
      <protection/>
    </xf>
    <xf numFmtId="3" fontId="40" fillId="35" borderId="74" xfId="61" applyNumberFormat="1" applyFont="1" applyFill="1" applyBorder="1" applyAlignment="1">
      <alignment horizontal="right" vertical="center" wrapText="1" shrinkToFit="1"/>
      <protection/>
    </xf>
    <xf numFmtId="3" fontId="41" fillId="35" borderId="74" xfId="0" applyNumberFormat="1" applyFont="1" applyFill="1" applyBorder="1" applyAlignment="1">
      <alignment horizontal="right" vertical="center" wrapText="1"/>
    </xf>
    <xf numFmtId="3" fontId="44" fillId="35" borderId="0" xfId="0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44" fillId="39" borderId="66" xfId="0" applyFont="1" applyFill="1" applyBorder="1" applyAlignment="1">
      <alignment horizontal="center"/>
    </xf>
    <xf numFmtId="3" fontId="40" fillId="34" borderId="74" xfId="61" applyNumberFormat="1" applyFont="1" applyFill="1" applyBorder="1" applyAlignment="1">
      <alignment horizontal="right" vertical="center" wrapText="1"/>
      <protection/>
    </xf>
    <xf numFmtId="3" fontId="41" fillId="34" borderId="74" xfId="0" applyNumberFormat="1" applyFont="1" applyFill="1" applyBorder="1" applyAlignment="1">
      <alignment horizontal="right" vertical="center" wrapText="1"/>
    </xf>
    <xf numFmtId="3" fontId="40" fillId="34" borderId="74" xfId="57" applyNumberFormat="1" applyFont="1" applyFill="1" applyBorder="1" applyAlignment="1">
      <alignment horizontal="right" vertical="center" wrapText="1"/>
      <protection/>
    </xf>
    <xf numFmtId="3" fontId="40" fillId="34" borderId="74" xfId="61" applyNumberFormat="1" applyFont="1" applyFill="1" applyBorder="1" applyAlignment="1">
      <alignment horizontal="right" vertical="center" wrapText="1" shrinkToFit="1"/>
      <protection/>
    </xf>
    <xf numFmtId="0" fontId="44" fillId="35" borderId="74" xfId="0" applyFont="1" applyFill="1" applyBorder="1" applyAlignment="1">
      <alignment horizontal="center"/>
    </xf>
    <xf numFmtId="0" fontId="44" fillId="39" borderId="74" xfId="0" applyFont="1" applyFill="1" applyBorder="1" applyAlignment="1">
      <alignment horizontal="center"/>
    </xf>
    <xf numFmtId="0" fontId="44" fillId="36" borderId="74" xfId="0" applyFont="1" applyFill="1" applyBorder="1" applyAlignment="1">
      <alignment horizontal="center"/>
    </xf>
    <xf numFmtId="3" fontId="40" fillId="36" borderId="74" xfId="61" applyNumberFormat="1" applyFont="1" applyFill="1" applyBorder="1" applyAlignment="1">
      <alignment horizontal="right" vertical="center" wrapText="1"/>
      <protection/>
    </xf>
    <xf numFmtId="3" fontId="40" fillId="36" borderId="74" xfId="57" applyNumberFormat="1" applyFont="1" applyFill="1" applyBorder="1" applyAlignment="1">
      <alignment horizontal="right" vertical="center" wrapText="1"/>
      <protection/>
    </xf>
    <xf numFmtId="3" fontId="40" fillId="36" borderId="74" xfId="61" applyNumberFormat="1" applyFont="1" applyFill="1" applyBorder="1" applyAlignment="1">
      <alignment horizontal="right" vertical="center" wrapText="1" shrinkToFit="1"/>
      <protection/>
    </xf>
    <xf numFmtId="3" fontId="41" fillId="36" borderId="74" xfId="0" applyNumberFormat="1" applyFont="1" applyFill="1" applyBorder="1" applyAlignment="1">
      <alignment horizontal="right" vertical="center" wrapText="1"/>
    </xf>
    <xf numFmtId="3" fontId="44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0" fontId="44" fillId="36" borderId="0" xfId="0" applyFont="1" applyFill="1" applyAlignment="1">
      <alignment/>
    </xf>
    <xf numFmtId="3" fontId="10" fillId="35" borderId="74" xfId="61" applyNumberFormat="1" applyFont="1" applyFill="1" applyBorder="1" applyAlignment="1">
      <alignment horizontal="center"/>
      <protection/>
    </xf>
    <xf numFmtId="3" fontId="40" fillId="35" borderId="74" xfId="0" applyNumberFormat="1" applyFont="1" applyFill="1" applyBorder="1" applyAlignment="1">
      <alignment horizontal="right"/>
    </xf>
    <xf numFmtId="3" fontId="0" fillId="35" borderId="0" xfId="0" applyNumberFormat="1" applyFill="1" applyAlignment="1">
      <alignment/>
    </xf>
    <xf numFmtId="3" fontId="10" fillId="39" borderId="74" xfId="61" applyNumberFormat="1" applyFont="1" applyFill="1" applyBorder="1" applyAlignment="1">
      <alignment horizontal="center"/>
      <protection/>
    </xf>
    <xf numFmtId="3" fontId="40" fillId="34" borderId="74" xfId="0" applyNumberFormat="1" applyFont="1" applyFill="1" applyBorder="1" applyAlignment="1">
      <alignment horizontal="right"/>
    </xf>
    <xf numFmtId="3" fontId="38" fillId="35" borderId="74" xfId="61" applyNumberFormat="1" applyFont="1" applyFill="1" applyBorder="1" applyAlignment="1">
      <alignment horizontal="center" vertical="top"/>
      <protection/>
    </xf>
    <xf numFmtId="3" fontId="38" fillId="39" borderId="74" xfId="61" applyNumberFormat="1" applyFont="1" applyFill="1" applyBorder="1" applyAlignment="1">
      <alignment horizontal="center" vertical="top"/>
      <protection/>
    </xf>
    <xf numFmtId="3" fontId="41" fillId="35" borderId="74" xfId="61" applyNumberFormat="1" applyFont="1" applyFill="1" applyBorder="1" applyAlignment="1">
      <alignment horizontal="center" vertical="top"/>
      <protection/>
    </xf>
    <xf numFmtId="3" fontId="41" fillId="39" borderId="74" xfId="61" applyNumberFormat="1" applyFont="1" applyFill="1" applyBorder="1" applyAlignment="1">
      <alignment horizontal="center" vertical="top"/>
      <protection/>
    </xf>
    <xf numFmtId="3" fontId="41" fillId="35" borderId="74" xfId="61" applyNumberFormat="1" applyFont="1" applyFill="1" applyBorder="1" applyAlignment="1">
      <alignment horizontal="center" vertical="top"/>
      <protection/>
    </xf>
    <xf numFmtId="3" fontId="41" fillId="39" borderId="74" xfId="61" applyNumberFormat="1" applyFont="1" applyFill="1" applyBorder="1" applyAlignment="1">
      <alignment horizontal="center" vertical="top"/>
      <protection/>
    </xf>
    <xf numFmtId="3" fontId="41" fillId="39" borderId="69" xfId="61" applyNumberFormat="1" applyFont="1" applyFill="1" applyBorder="1" applyAlignment="1">
      <alignment horizontal="center" vertical="top"/>
      <protection/>
    </xf>
    <xf numFmtId="3" fontId="38" fillId="36" borderId="74" xfId="61" applyNumberFormat="1" applyFont="1" applyFill="1" applyBorder="1" applyAlignment="1">
      <alignment horizontal="center" vertical="top"/>
      <protection/>
    </xf>
    <xf numFmtId="3" fontId="0" fillId="36" borderId="0" xfId="0" applyNumberFormat="1" applyFill="1" applyAlignment="1">
      <alignment/>
    </xf>
    <xf numFmtId="3" fontId="19" fillId="35" borderId="0" xfId="0" applyNumberFormat="1" applyFont="1" applyFill="1" applyAlignment="1">
      <alignment/>
    </xf>
    <xf numFmtId="3" fontId="41" fillId="34" borderId="0" xfId="0" applyNumberFormat="1" applyFont="1" applyFill="1" applyAlignment="1">
      <alignment/>
    </xf>
    <xf numFmtId="3" fontId="20" fillId="35" borderId="0" xfId="0" applyNumberFormat="1" applyFont="1" applyFill="1" applyBorder="1" applyAlignment="1">
      <alignment/>
    </xf>
    <xf numFmtId="0" fontId="20" fillId="35" borderId="0" xfId="0" applyFont="1" applyFill="1" applyAlignment="1">
      <alignment/>
    </xf>
    <xf numFmtId="3" fontId="0" fillId="39" borderId="0" xfId="0" applyNumberFormat="1" applyFill="1" applyAlignment="1">
      <alignment/>
    </xf>
    <xf numFmtId="3" fontId="8" fillId="39" borderId="0" xfId="0" applyNumberFormat="1" applyFont="1" applyFill="1" applyAlignment="1">
      <alignment/>
    </xf>
    <xf numFmtId="3" fontId="8" fillId="39" borderId="0" xfId="61" applyNumberFormat="1" applyFont="1" applyFill="1" applyAlignment="1">
      <alignment wrapText="1"/>
      <protection/>
    </xf>
    <xf numFmtId="3" fontId="8" fillId="34" borderId="0" xfId="61" applyNumberFormat="1" applyFont="1" applyFill="1" applyAlignment="1">
      <alignment wrapText="1"/>
      <protection/>
    </xf>
    <xf numFmtId="3" fontId="41" fillId="34" borderId="51" xfId="0" applyNumberFormat="1" applyFont="1" applyFill="1" applyBorder="1" applyAlignment="1">
      <alignment horizontal="right" vertical="center" wrapText="1"/>
    </xf>
    <xf numFmtId="0" fontId="44" fillId="35" borderId="117" xfId="0" applyFont="1" applyFill="1" applyBorder="1" applyAlignment="1">
      <alignment horizontal="center"/>
    </xf>
    <xf numFmtId="0" fontId="44" fillId="39" borderId="117" xfId="0" applyFont="1" applyFill="1" applyBorder="1" applyAlignment="1">
      <alignment horizontal="center"/>
    </xf>
    <xf numFmtId="0" fontId="44" fillId="35" borderId="118" xfId="0" applyFont="1" applyFill="1" applyBorder="1" applyAlignment="1">
      <alignment horizontal="center"/>
    </xf>
    <xf numFmtId="0" fontId="44" fillId="39" borderId="118" xfId="0" applyFont="1" applyFill="1" applyBorder="1" applyAlignment="1">
      <alignment horizontal="center"/>
    </xf>
    <xf numFmtId="0" fontId="44" fillId="36" borderId="118" xfId="0" applyFont="1" applyFill="1" applyBorder="1" applyAlignment="1">
      <alignment horizontal="center"/>
    </xf>
    <xf numFmtId="3" fontId="41" fillId="35" borderId="118" xfId="61" applyNumberFormat="1" applyFont="1" applyFill="1" applyBorder="1">
      <alignment/>
      <protection/>
    </xf>
    <xf numFmtId="3" fontId="41" fillId="39" borderId="118" xfId="61" applyNumberFormat="1" applyFont="1" applyFill="1" applyBorder="1">
      <alignment/>
      <protection/>
    </xf>
    <xf numFmtId="3" fontId="41" fillId="35" borderId="118" xfId="61" applyNumberFormat="1" applyFont="1" applyFill="1" applyBorder="1">
      <alignment/>
      <protection/>
    </xf>
    <xf numFmtId="3" fontId="41" fillId="39" borderId="118" xfId="61" applyNumberFormat="1" applyFont="1" applyFill="1" applyBorder="1">
      <alignment/>
      <protection/>
    </xf>
    <xf numFmtId="3" fontId="41" fillId="39" borderId="119" xfId="61" applyNumberFormat="1" applyFont="1" applyFill="1" applyBorder="1">
      <alignment/>
      <protection/>
    </xf>
    <xf numFmtId="3" fontId="41" fillId="36" borderId="118" xfId="61" applyNumberFormat="1" applyFont="1" applyFill="1" applyBorder="1">
      <alignment/>
      <protection/>
    </xf>
    <xf numFmtId="3" fontId="40" fillId="35" borderId="91" xfId="57" applyNumberFormat="1" applyFont="1" applyFill="1" applyBorder="1" applyAlignment="1">
      <alignment horizontal="right" vertical="center" wrapText="1"/>
      <protection/>
    </xf>
    <xf numFmtId="3" fontId="40" fillId="34" borderId="91" xfId="57" applyNumberFormat="1" applyFont="1" applyFill="1" applyBorder="1" applyAlignment="1">
      <alignment horizontal="right" vertical="center" wrapText="1"/>
      <protection/>
    </xf>
    <xf numFmtId="3" fontId="40" fillId="36" borderId="91" xfId="57" applyNumberFormat="1" applyFont="1" applyFill="1" applyBorder="1" applyAlignment="1">
      <alignment horizontal="right" vertical="center" wrapText="1"/>
      <protection/>
    </xf>
    <xf numFmtId="3" fontId="40" fillId="35" borderId="91" xfId="0" applyNumberFormat="1" applyFont="1" applyFill="1" applyBorder="1" applyAlignment="1">
      <alignment horizontal="right"/>
    </xf>
    <xf numFmtId="3" fontId="40" fillId="34" borderId="91" xfId="0" applyNumberFormat="1" applyFont="1" applyFill="1" applyBorder="1" applyAlignment="1">
      <alignment horizontal="right"/>
    </xf>
    <xf numFmtId="3" fontId="41" fillId="35" borderId="92" xfId="0" applyNumberFormat="1" applyFont="1" applyFill="1" applyBorder="1" applyAlignment="1">
      <alignment horizontal="right" wrapText="1"/>
    </xf>
    <xf numFmtId="3" fontId="41" fillId="34" borderId="92" xfId="0" applyNumberFormat="1" applyFont="1" applyFill="1" applyBorder="1" applyAlignment="1">
      <alignment horizontal="right" wrapText="1"/>
    </xf>
    <xf numFmtId="3" fontId="41" fillId="36" borderId="92" xfId="0" applyNumberFormat="1" applyFont="1" applyFill="1" applyBorder="1" applyAlignment="1">
      <alignment horizontal="right" wrapText="1"/>
    </xf>
    <xf numFmtId="3" fontId="40" fillId="39" borderId="120" xfId="61" applyNumberFormat="1" applyFont="1" applyFill="1" applyBorder="1">
      <alignment/>
      <protection/>
    </xf>
    <xf numFmtId="3" fontId="10" fillId="39" borderId="121" xfId="61" applyNumberFormat="1" applyFont="1" applyFill="1" applyBorder="1" applyAlignment="1">
      <alignment horizontal="center" vertical="top"/>
      <protection/>
    </xf>
    <xf numFmtId="3" fontId="41" fillId="39" borderId="72" xfId="61" applyNumberFormat="1" applyFont="1" applyFill="1" applyBorder="1" applyAlignment="1">
      <alignment vertical="center" wrapText="1"/>
      <protection/>
    </xf>
    <xf numFmtId="3" fontId="14" fillId="39" borderId="72" xfId="61" applyNumberFormat="1" applyFont="1" applyFill="1" applyBorder="1" applyAlignment="1">
      <alignment horizontal="center" vertical="center" wrapText="1"/>
      <protection/>
    </xf>
    <xf numFmtId="3" fontId="8" fillId="39" borderId="72" xfId="61" applyNumberFormat="1" applyFont="1" applyFill="1" applyBorder="1" applyAlignment="1">
      <alignment wrapText="1"/>
      <protection/>
    </xf>
    <xf numFmtId="3" fontId="41" fillId="35" borderId="72" xfId="0" applyNumberFormat="1" applyFont="1" applyFill="1" applyBorder="1" applyAlignment="1">
      <alignment horizontal="right"/>
    </xf>
    <xf numFmtId="3" fontId="38" fillId="35" borderId="120" xfId="61" applyNumberFormat="1" applyFont="1" applyFill="1" applyBorder="1" applyAlignment="1">
      <alignment horizontal="center" vertical="center"/>
      <protection/>
    </xf>
    <xf numFmtId="3" fontId="38" fillId="35" borderId="121" xfId="61" applyNumberFormat="1" applyFont="1" applyFill="1" applyBorder="1" applyAlignment="1">
      <alignment horizontal="center" vertical="center"/>
      <protection/>
    </xf>
    <xf numFmtId="3" fontId="41" fillId="35" borderId="72" xfId="61" applyNumberFormat="1" applyFont="1" applyFill="1" applyBorder="1" applyAlignment="1">
      <alignment vertical="center" wrapText="1"/>
      <protection/>
    </xf>
    <xf numFmtId="3" fontId="14" fillId="35" borderId="72" xfId="61" applyNumberFormat="1" applyFont="1" applyFill="1" applyBorder="1" applyAlignment="1">
      <alignment horizontal="center" vertical="center" wrapText="1"/>
      <protection/>
    </xf>
    <xf numFmtId="3" fontId="12" fillId="0" borderId="39" xfId="71" applyNumberFormat="1" applyFont="1" applyFill="1" applyBorder="1" applyAlignment="1" applyProtection="1">
      <alignment horizontal="center" vertical="center" wrapText="1"/>
      <protection/>
    </xf>
    <xf numFmtId="3" fontId="12" fillId="0" borderId="46" xfId="59" applyNumberFormat="1" applyFont="1" applyBorder="1" applyAlignment="1">
      <alignment vertical="center"/>
      <protection/>
    </xf>
    <xf numFmtId="3" fontId="12" fillId="0" borderId="51" xfId="59" applyNumberFormat="1" applyFont="1" applyBorder="1" applyAlignment="1">
      <alignment horizontal="center"/>
      <protection/>
    </xf>
    <xf numFmtId="3" fontId="12" fillId="0" borderId="122" xfId="59" applyNumberFormat="1" applyFont="1" applyBorder="1" applyAlignment="1">
      <alignment vertical="center"/>
      <protection/>
    </xf>
    <xf numFmtId="3" fontId="12" fillId="0" borderId="123" xfId="59" applyNumberFormat="1" applyFont="1" applyBorder="1" applyAlignment="1">
      <alignment vertical="center"/>
      <protection/>
    </xf>
    <xf numFmtId="3" fontId="12" fillId="0" borderId="124" xfId="59" applyNumberFormat="1" applyFont="1" applyBorder="1" applyAlignment="1">
      <alignment vertical="center"/>
      <protection/>
    </xf>
    <xf numFmtId="3" fontId="12" fillId="0" borderId="125" xfId="59" applyNumberFormat="1" applyFont="1" applyBorder="1" applyAlignment="1">
      <alignment vertical="center"/>
      <protection/>
    </xf>
    <xf numFmtId="169" fontId="21" fillId="0" borderId="51" xfId="81" applyNumberFormat="1" applyFont="1" applyFill="1" applyBorder="1" applyAlignment="1" applyProtection="1">
      <alignment horizontal="center"/>
      <protection/>
    </xf>
    <xf numFmtId="169" fontId="21" fillId="0" borderId="126" xfId="81" applyNumberFormat="1" applyFont="1" applyFill="1" applyBorder="1" applyAlignment="1" applyProtection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1" fillId="0" borderId="0" xfId="59" applyFont="1" applyBorder="1" applyAlignment="1">
      <alignment horizontal="center" vertical="top"/>
      <protection/>
    </xf>
    <xf numFmtId="3" fontId="12" fillId="0" borderId="10" xfId="59" applyNumberFormat="1" applyFont="1" applyBorder="1" applyAlignment="1">
      <alignment horizontal="center" vertical="center"/>
      <protection/>
    </xf>
    <xf numFmtId="1" fontId="21" fillId="0" borderId="0" xfId="59" applyNumberFormat="1" applyFont="1" applyBorder="1" applyAlignment="1">
      <alignment horizontal="center"/>
      <protection/>
    </xf>
    <xf numFmtId="3" fontId="12" fillId="0" borderId="54" xfId="59" applyNumberFormat="1" applyFont="1" applyBorder="1" applyAlignment="1">
      <alignment horizontal="center" vertical="center"/>
      <protection/>
    </xf>
    <xf numFmtId="0" fontId="12" fillId="0" borderId="58" xfId="59" applyFont="1" applyBorder="1" applyAlignment="1">
      <alignment vertical="center"/>
      <protection/>
    </xf>
    <xf numFmtId="3" fontId="12" fillId="0" borderId="0" xfId="59" applyNumberFormat="1" applyFont="1" applyBorder="1" applyAlignment="1">
      <alignment horizontal="center" vertical="center"/>
      <protection/>
    </xf>
    <xf numFmtId="3" fontId="12" fillId="0" borderId="38" xfId="59" applyNumberFormat="1" applyFont="1" applyBorder="1" applyAlignment="1">
      <alignment horizontal="center" vertical="center"/>
      <protection/>
    </xf>
    <xf numFmtId="0" fontId="21" fillId="0" borderId="11" xfId="59" applyFont="1" applyBorder="1" applyAlignment="1">
      <alignment horizontal="right"/>
      <protection/>
    </xf>
    <xf numFmtId="0" fontId="21" fillId="0" borderId="56" xfId="59" applyFont="1" applyBorder="1" applyAlignment="1">
      <alignment horizontal="center" vertical="center"/>
      <protection/>
    </xf>
    <xf numFmtId="3" fontId="12" fillId="0" borderId="127" xfId="59" applyNumberFormat="1" applyFont="1" applyBorder="1" applyAlignment="1">
      <alignment vertical="center"/>
      <protection/>
    </xf>
    <xf numFmtId="0" fontId="12" fillId="0" borderId="58" xfId="59" applyFont="1" applyBorder="1" applyAlignment="1">
      <alignment horizontal="right" vertical="center"/>
      <protection/>
    </xf>
    <xf numFmtId="3" fontId="12" fillId="0" borderId="121" xfId="59" applyNumberFormat="1" applyFont="1" applyBorder="1" applyAlignment="1">
      <alignment vertical="center"/>
      <protection/>
    </xf>
    <xf numFmtId="0" fontId="16" fillId="0" borderId="128" xfId="0" applyFont="1" applyBorder="1" applyAlignment="1">
      <alignment/>
    </xf>
    <xf numFmtId="170" fontId="0" fillId="0" borderId="129" xfId="46" applyNumberFormat="1" applyBorder="1" applyAlignment="1">
      <alignment vertical="center"/>
    </xf>
    <xf numFmtId="170" fontId="0" fillId="0" borderId="130" xfId="46" applyNumberFormat="1" applyFill="1" applyBorder="1" applyAlignment="1">
      <alignment vertical="center"/>
    </xf>
    <xf numFmtId="170" fontId="0" fillId="0" borderId="130" xfId="46" applyNumberFormat="1" applyBorder="1" applyAlignment="1">
      <alignment vertical="center"/>
    </xf>
    <xf numFmtId="170" fontId="0" fillId="0" borderId="131" xfId="46" applyNumberFormat="1" applyBorder="1" applyAlignment="1">
      <alignment vertical="center"/>
    </xf>
    <xf numFmtId="3" fontId="13" fillId="39" borderId="11" xfId="0" applyNumberFormat="1" applyFont="1" applyFill="1" applyBorder="1" applyAlignment="1" applyProtection="1">
      <alignment horizontal="right" vertical="center"/>
      <protection/>
    </xf>
    <xf numFmtId="3" fontId="18" fillId="39" borderId="0" xfId="0" applyNumberFormat="1" applyFont="1" applyFill="1" applyBorder="1" applyAlignment="1" applyProtection="1">
      <alignment horizontal="right" vertical="center"/>
      <protection/>
    </xf>
    <xf numFmtId="3" fontId="7" fillId="34" borderId="48" xfId="61" applyNumberFormat="1" applyFont="1" applyFill="1" applyBorder="1" applyAlignment="1">
      <alignment horizontal="right"/>
      <protection/>
    </xf>
    <xf numFmtId="3" fontId="6" fillId="35" borderId="108" xfId="61" applyNumberFormat="1" applyFont="1" applyFill="1" applyBorder="1" applyAlignment="1">
      <alignment horizontal="center" vertical="center" wrapText="1"/>
      <protection/>
    </xf>
    <xf numFmtId="3" fontId="7" fillId="37" borderId="27" xfId="70" applyNumberFormat="1" applyFont="1" applyFill="1" applyBorder="1" applyAlignment="1">
      <alignment horizontal="center" wrapText="1"/>
      <protection/>
    </xf>
    <xf numFmtId="3" fontId="6" fillId="34" borderId="132" xfId="61" applyNumberFormat="1" applyFont="1" applyFill="1" applyBorder="1" applyAlignment="1">
      <alignment horizontal="right" vertical="center"/>
      <protection/>
    </xf>
    <xf numFmtId="3" fontId="7" fillId="37" borderId="133" xfId="61" applyNumberFormat="1" applyFont="1" applyFill="1" applyBorder="1" applyAlignment="1">
      <alignment horizontal="right"/>
      <protection/>
    </xf>
    <xf numFmtId="3" fontId="6" fillId="37" borderId="133" xfId="61" applyNumberFormat="1" applyFont="1" applyFill="1" applyBorder="1" applyAlignment="1">
      <alignment horizontal="right"/>
      <protection/>
    </xf>
    <xf numFmtId="3" fontId="7" fillId="34" borderId="69" xfId="57" applyNumberFormat="1" applyFont="1" applyFill="1" applyBorder="1" applyAlignment="1">
      <alignment horizontal="center" vertical="center" wrapText="1"/>
      <protection/>
    </xf>
    <xf numFmtId="3" fontId="21" fillId="34" borderId="105" xfId="61" applyNumberFormat="1" applyFont="1" applyFill="1" applyBorder="1" applyAlignment="1">
      <alignment horizontal="center"/>
      <protection/>
    </xf>
    <xf numFmtId="3" fontId="19" fillId="35" borderId="66" xfId="61" applyNumberFormat="1" applyFont="1" applyFill="1" applyBorder="1" applyAlignment="1">
      <alignment horizontal="center" vertical="center" wrapText="1"/>
      <protection/>
    </xf>
    <xf numFmtId="0" fontId="15" fillId="0" borderId="0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horizontal="center" vertical="center"/>
      <protection/>
    </xf>
    <xf numFmtId="3" fontId="19" fillId="33" borderId="0" xfId="0" applyNumberFormat="1" applyFont="1" applyFill="1" applyBorder="1" applyAlignment="1">
      <alignment horizontal="right" vertical="center"/>
    </xf>
    <xf numFmtId="3" fontId="7" fillId="37" borderId="134" xfId="61" applyNumberFormat="1" applyFont="1" applyFill="1" applyBorder="1" applyAlignment="1">
      <alignment horizontal="right"/>
      <protection/>
    </xf>
    <xf numFmtId="3" fontId="6" fillId="35" borderId="48" xfId="61" applyNumberFormat="1" applyFont="1" applyFill="1" applyBorder="1" applyAlignment="1">
      <alignment horizontal="right"/>
      <protection/>
    </xf>
    <xf numFmtId="3" fontId="6" fillId="37" borderId="134" xfId="61" applyNumberFormat="1" applyFont="1" applyFill="1" applyBorder="1" applyAlignment="1">
      <alignment horizontal="right"/>
      <protection/>
    </xf>
    <xf numFmtId="3" fontId="7" fillId="37" borderId="133" xfId="70" applyNumberFormat="1" applyFont="1" applyFill="1" applyBorder="1" applyAlignment="1">
      <alignment horizontal="center" wrapText="1"/>
      <protection/>
    </xf>
    <xf numFmtId="3" fontId="14" fillId="23" borderId="74" xfId="61" applyNumberFormat="1" applyFont="1" applyFill="1" applyBorder="1" applyAlignment="1">
      <alignment horizontal="center" vertical="center" wrapText="1"/>
      <protection/>
    </xf>
    <xf numFmtId="3" fontId="14" fillId="15" borderId="74" xfId="61" applyNumberFormat="1" applyFont="1" applyFill="1" applyBorder="1" applyAlignment="1">
      <alignment horizontal="center" vertical="center" wrapText="1"/>
      <protection/>
    </xf>
    <xf numFmtId="3" fontId="6" fillId="40" borderId="46" xfId="61" applyNumberFormat="1" applyFont="1" applyFill="1" applyBorder="1" applyAlignment="1">
      <alignment horizontal="right"/>
      <protection/>
    </xf>
    <xf numFmtId="3" fontId="7" fillId="34" borderId="27" xfId="61" applyNumberFormat="1" applyFont="1" applyFill="1" applyBorder="1" applyAlignment="1">
      <alignment horizontal="right"/>
      <protection/>
    </xf>
    <xf numFmtId="3" fontId="7" fillId="37" borderId="135" xfId="61" applyNumberFormat="1" applyFont="1" applyFill="1" applyBorder="1" applyAlignment="1">
      <alignment horizontal="right"/>
      <protection/>
    </xf>
    <xf numFmtId="3" fontId="7" fillId="34" borderId="136" xfId="61" applyNumberFormat="1" applyFont="1" applyFill="1" applyBorder="1" applyAlignment="1">
      <alignment horizontal="right"/>
      <protection/>
    </xf>
    <xf numFmtId="3" fontId="6" fillId="37" borderId="137" xfId="61" applyNumberFormat="1" applyFont="1" applyFill="1" applyBorder="1" applyAlignment="1">
      <alignment horizontal="right"/>
      <protection/>
    </xf>
    <xf numFmtId="3" fontId="7" fillId="41" borderId="46" xfId="61" applyNumberFormat="1" applyFont="1" applyFill="1" applyBorder="1" applyAlignment="1">
      <alignment horizontal="center" wrapText="1"/>
      <protection/>
    </xf>
    <xf numFmtId="3" fontId="7" fillId="41" borderId="46" xfId="61" applyNumberFormat="1" applyFont="1" applyFill="1" applyBorder="1" applyAlignment="1">
      <alignment horizontal="right"/>
      <protection/>
    </xf>
    <xf numFmtId="3" fontId="6" fillId="41" borderId="46" xfId="61" applyNumberFormat="1" applyFont="1" applyFill="1" applyBorder="1" applyAlignment="1">
      <alignment horizontal="right"/>
      <protection/>
    </xf>
    <xf numFmtId="3" fontId="7" fillId="42" borderId="46" xfId="61" applyNumberFormat="1" applyFont="1" applyFill="1" applyBorder="1" applyAlignment="1">
      <alignment horizontal="center" wrapText="1"/>
      <protection/>
    </xf>
    <xf numFmtId="3" fontId="7" fillId="42" borderId="46" xfId="61" applyNumberFormat="1" applyFont="1" applyFill="1" applyBorder="1" applyAlignment="1">
      <alignment horizontal="right"/>
      <protection/>
    </xf>
    <xf numFmtId="3" fontId="6" fillId="43" borderId="46" xfId="61" applyNumberFormat="1" applyFont="1" applyFill="1" applyBorder="1" applyAlignment="1">
      <alignment horizontal="right"/>
      <protection/>
    </xf>
    <xf numFmtId="3" fontId="6" fillId="42" borderId="46" xfId="61" applyNumberFormat="1" applyFont="1" applyFill="1" applyBorder="1" applyAlignment="1">
      <alignment horizontal="right"/>
      <protection/>
    </xf>
    <xf numFmtId="3" fontId="55" fillId="36" borderId="74" xfId="61" applyNumberFormat="1" applyFont="1" applyFill="1" applyBorder="1">
      <alignment/>
      <protection/>
    </xf>
    <xf numFmtId="3" fontId="51" fillId="36" borderId="74" xfId="61" applyNumberFormat="1" applyFont="1" applyFill="1" applyBorder="1" applyAlignment="1">
      <alignment horizontal="center"/>
      <protection/>
    </xf>
    <xf numFmtId="3" fontId="36" fillId="15" borderId="74" xfId="61" applyNumberFormat="1" applyFont="1" applyFill="1" applyBorder="1" applyAlignment="1">
      <alignment horizontal="center" vertical="center" wrapText="1"/>
      <protection/>
    </xf>
    <xf numFmtId="3" fontId="56" fillId="44" borderId="46" xfId="61" applyNumberFormat="1" applyFont="1" applyFill="1" applyBorder="1" applyAlignment="1">
      <alignment horizontal="center" wrapText="1"/>
      <protection/>
    </xf>
    <xf numFmtId="3" fontId="56" fillId="44" borderId="46" xfId="61" applyNumberFormat="1" applyFont="1" applyFill="1" applyBorder="1" applyAlignment="1">
      <alignment horizontal="right"/>
      <protection/>
    </xf>
    <xf numFmtId="3" fontId="55" fillId="40" borderId="46" xfId="61" applyNumberFormat="1" applyFont="1" applyFill="1" applyBorder="1" applyAlignment="1">
      <alignment horizontal="right"/>
      <protection/>
    </xf>
    <xf numFmtId="3" fontId="55" fillId="44" borderId="46" xfId="61" applyNumberFormat="1" applyFont="1" applyFill="1" applyBorder="1" applyAlignment="1">
      <alignment horizontal="right"/>
      <protection/>
    </xf>
    <xf numFmtId="0" fontId="52" fillId="36" borderId="0" xfId="0" applyFont="1" applyFill="1" applyAlignment="1">
      <alignment/>
    </xf>
    <xf numFmtId="3" fontId="55" fillId="38" borderId="74" xfId="61" applyNumberFormat="1" applyFont="1" applyFill="1" applyBorder="1">
      <alignment/>
      <protection/>
    </xf>
    <xf numFmtId="3" fontId="57" fillId="38" borderId="74" xfId="61" applyNumberFormat="1" applyFont="1" applyFill="1" applyBorder="1" applyAlignment="1">
      <alignment horizontal="center"/>
      <protection/>
    </xf>
    <xf numFmtId="3" fontId="56" fillId="45" borderId="46" xfId="61" applyNumberFormat="1" applyFont="1" applyFill="1" applyBorder="1" applyAlignment="1">
      <alignment horizontal="center" wrapText="1"/>
      <protection/>
    </xf>
    <xf numFmtId="3" fontId="56" fillId="45" borderId="46" xfId="61" applyNumberFormat="1" applyFont="1" applyFill="1" applyBorder="1" applyAlignment="1">
      <alignment horizontal="right"/>
      <protection/>
    </xf>
    <xf numFmtId="3" fontId="55" fillId="45" borderId="46" xfId="61" applyNumberFormat="1" applyFont="1" applyFill="1" applyBorder="1" applyAlignment="1">
      <alignment horizontal="right"/>
      <protection/>
    </xf>
    <xf numFmtId="0" fontId="52" fillId="38" borderId="0" xfId="0" applyFont="1" applyFill="1" applyAlignment="1">
      <alignment/>
    </xf>
    <xf numFmtId="3" fontId="55" fillId="34" borderId="74" xfId="61" applyNumberFormat="1" applyFont="1" applyFill="1" applyBorder="1">
      <alignment/>
      <protection/>
    </xf>
    <xf numFmtId="3" fontId="57" fillId="34" borderId="74" xfId="61" applyNumberFormat="1" applyFont="1" applyFill="1" applyBorder="1" applyAlignment="1">
      <alignment horizontal="center"/>
      <protection/>
    </xf>
    <xf numFmtId="3" fontId="56" fillId="15" borderId="46" xfId="61" applyNumberFormat="1" applyFont="1" applyFill="1" applyBorder="1" applyAlignment="1">
      <alignment horizontal="center" wrapText="1"/>
      <protection/>
    </xf>
    <xf numFmtId="3" fontId="56" fillId="15" borderId="46" xfId="61" applyNumberFormat="1" applyFont="1" applyFill="1" applyBorder="1" applyAlignment="1">
      <alignment horizontal="right"/>
      <protection/>
    </xf>
    <xf numFmtId="3" fontId="55" fillId="15" borderId="46" xfId="61" applyNumberFormat="1" applyFont="1" applyFill="1" applyBorder="1" applyAlignment="1">
      <alignment horizontal="right"/>
      <protection/>
    </xf>
    <xf numFmtId="0" fontId="52" fillId="34" borderId="0" xfId="0" applyFont="1" applyFill="1" applyAlignment="1">
      <alignment/>
    </xf>
    <xf numFmtId="3" fontId="51" fillId="34" borderId="74" xfId="61" applyNumberFormat="1" applyFont="1" applyFill="1" applyBorder="1" applyAlignment="1">
      <alignment horizontal="center" vertical="top"/>
      <protection/>
    </xf>
    <xf numFmtId="3" fontId="55" fillId="37" borderId="109" xfId="61" applyNumberFormat="1" applyFont="1" applyFill="1" applyBorder="1">
      <alignment/>
      <protection/>
    </xf>
    <xf numFmtId="3" fontId="51" fillId="34" borderId="74" xfId="61" applyNumberFormat="1" applyFont="1" applyFill="1" applyBorder="1" applyAlignment="1">
      <alignment horizontal="center" vertical="center"/>
      <protection/>
    </xf>
    <xf numFmtId="3" fontId="56" fillId="41" borderId="27" xfId="70" applyNumberFormat="1" applyFont="1" applyFill="1" applyBorder="1" applyAlignment="1">
      <alignment horizontal="center" wrapText="1"/>
      <protection/>
    </xf>
    <xf numFmtId="3" fontId="56" fillId="41" borderId="133" xfId="61" applyNumberFormat="1" applyFont="1" applyFill="1" applyBorder="1" applyAlignment="1">
      <alignment horizontal="right"/>
      <protection/>
    </xf>
    <xf numFmtId="3" fontId="55" fillId="41" borderId="133" xfId="61" applyNumberFormat="1" applyFont="1" applyFill="1" applyBorder="1" applyAlignment="1">
      <alignment horizontal="right"/>
      <protection/>
    </xf>
    <xf numFmtId="0" fontId="52" fillId="37" borderId="0" xfId="0" applyFont="1" applyFill="1" applyAlignment="1">
      <alignment/>
    </xf>
    <xf numFmtId="3" fontId="55" fillId="35" borderId="109" xfId="61" applyNumberFormat="1" applyFont="1" applyFill="1" applyBorder="1">
      <alignment/>
      <protection/>
    </xf>
    <xf numFmtId="3" fontId="55" fillId="40" borderId="108" xfId="61" applyNumberFormat="1" applyFont="1" applyFill="1" applyBorder="1" applyAlignment="1">
      <alignment horizontal="center" vertical="center" wrapText="1"/>
      <protection/>
    </xf>
    <xf numFmtId="3" fontId="56" fillId="41" borderId="133" xfId="70" applyNumberFormat="1" applyFont="1" applyFill="1" applyBorder="1" applyAlignment="1">
      <alignment horizontal="center" wrapText="1"/>
      <protection/>
    </xf>
    <xf numFmtId="3" fontId="56" fillId="41" borderId="135" xfId="61" applyNumberFormat="1" applyFont="1" applyFill="1" applyBorder="1" applyAlignment="1">
      <alignment horizontal="right"/>
      <protection/>
    </xf>
    <xf numFmtId="3" fontId="55" fillId="41" borderId="137" xfId="61" applyNumberFormat="1" applyFont="1" applyFill="1" applyBorder="1" applyAlignment="1">
      <alignment horizontal="right"/>
      <protection/>
    </xf>
    <xf numFmtId="3" fontId="55" fillId="0" borderId="109" xfId="61" applyNumberFormat="1" applyFont="1" applyFill="1" applyBorder="1">
      <alignment/>
      <protection/>
    </xf>
    <xf numFmtId="3" fontId="51" fillId="0" borderId="74" xfId="61" applyNumberFormat="1" applyFont="1" applyFill="1" applyBorder="1" applyAlignment="1">
      <alignment horizontal="center" vertical="center"/>
      <protection/>
    </xf>
    <xf numFmtId="3" fontId="55" fillId="15" borderId="108" xfId="61" applyNumberFormat="1" applyFont="1" applyFill="1" applyBorder="1" applyAlignment="1">
      <alignment horizontal="center" vertical="center" wrapText="1"/>
      <protection/>
    </xf>
    <xf numFmtId="3" fontId="56" fillId="15" borderId="133" xfId="70" applyNumberFormat="1" applyFont="1" applyFill="1" applyBorder="1" applyAlignment="1">
      <alignment horizontal="center" wrapText="1"/>
      <protection/>
    </xf>
    <xf numFmtId="3" fontId="56" fillId="15" borderId="133" xfId="61" applyNumberFormat="1" applyFont="1" applyFill="1" applyBorder="1" applyAlignment="1">
      <alignment horizontal="right"/>
      <protection/>
    </xf>
    <xf numFmtId="3" fontId="56" fillId="15" borderId="135" xfId="61" applyNumberFormat="1" applyFont="1" applyFill="1" applyBorder="1" applyAlignment="1">
      <alignment horizontal="right"/>
      <protection/>
    </xf>
    <xf numFmtId="3" fontId="55" fillId="15" borderId="137" xfId="61" applyNumberFormat="1" applyFont="1" applyFill="1" applyBorder="1" applyAlignment="1">
      <alignment horizontal="right"/>
      <protection/>
    </xf>
    <xf numFmtId="3" fontId="55" fillId="15" borderId="133" xfId="61" applyNumberFormat="1" applyFont="1" applyFill="1" applyBorder="1" applyAlignment="1">
      <alignment horizontal="right"/>
      <protection/>
    </xf>
    <xf numFmtId="0" fontId="52" fillId="0" borderId="0" xfId="0" applyFont="1" applyFill="1" applyAlignment="1">
      <alignment/>
    </xf>
    <xf numFmtId="3" fontId="36" fillId="23" borderId="74" xfId="61" applyNumberFormat="1" applyFont="1" applyFill="1" applyBorder="1" applyAlignment="1">
      <alignment horizontal="center" vertical="center" wrapText="1"/>
      <protection/>
    </xf>
    <xf numFmtId="3" fontId="10" fillId="23" borderId="107" xfId="70" applyNumberFormat="1" applyFont="1" applyFill="1" applyBorder="1" applyAlignment="1">
      <alignment vertical="center" wrapText="1"/>
      <protection/>
    </xf>
    <xf numFmtId="3" fontId="13" fillId="15" borderId="74" xfId="61" applyNumberFormat="1" applyFont="1" applyFill="1" applyBorder="1" applyAlignment="1">
      <alignment horizontal="center" vertical="center" wrapText="1"/>
      <protection/>
    </xf>
    <xf numFmtId="3" fontId="55" fillId="37" borderId="74" xfId="61" applyNumberFormat="1" applyFont="1" applyFill="1" applyBorder="1">
      <alignment/>
      <protection/>
    </xf>
    <xf numFmtId="3" fontId="56" fillId="41" borderId="46" xfId="70" applyNumberFormat="1" applyFont="1" applyFill="1" applyBorder="1" applyAlignment="1">
      <alignment horizontal="center" wrapText="1"/>
      <protection/>
    </xf>
    <xf numFmtId="3" fontId="56" fillId="41" borderId="46" xfId="61" applyNumberFormat="1" applyFont="1" applyFill="1" applyBorder="1" applyAlignment="1">
      <alignment horizontal="right"/>
      <protection/>
    </xf>
    <xf numFmtId="3" fontId="55" fillId="41" borderId="46" xfId="61" applyNumberFormat="1" applyFont="1" applyFill="1" applyBorder="1" applyAlignment="1">
      <alignment horizontal="right"/>
      <protection/>
    </xf>
    <xf numFmtId="3" fontId="55" fillId="15" borderId="110" xfId="61" applyNumberFormat="1" applyFont="1" applyFill="1" applyBorder="1" applyAlignment="1">
      <alignment horizontal="center" vertical="center" wrapText="1"/>
      <protection/>
    </xf>
    <xf numFmtId="3" fontId="55" fillId="15" borderId="105" xfId="61" applyNumberFormat="1" applyFont="1" applyFill="1" applyBorder="1" applyAlignment="1">
      <alignment vertical="center" wrapText="1"/>
      <protection/>
    </xf>
    <xf numFmtId="3" fontId="56" fillId="15" borderId="60" xfId="61" applyNumberFormat="1" applyFont="1" applyFill="1" applyBorder="1" applyAlignment="1">
      <alignment horizontal="center" wrapText="1"/>
      <protection/>
    </xf>
    <xf numFmtId="3" fontId="58" fillId="39" borderId="118" xfId="61" applyNumberFormat="1" applyFont="1" applyFill="1" applyBorder="1">
      <alignment/>
      <protection/>
    </xf>
    <xf numFmtId="3" fontId="37" fillId="39" borderId="74" xfId="61" applyNumberFormat="1" applyFont="1" applyFill="1" applyBorder="1" applyAlignment="1">
      <alignment horizontal="center" vertical="top"/>
      <protection/>
    </xf>
    <xf numFmtId="3" fontId="59" fillId="15" borderId="74" xfId="0" applyNumberFormat="1" applyFont="1" applyFill="1" applyBorder="1" applyAlignment="1">
      <alignment horizontal="right"/>
    </xf>
    <xf numFmtId="3" fontId="58" fillId="15" borderId="74" xfId="0" applyNumberFormat="1" applyFont="1" applyFill="1" applyBorder="1" applyAlignment="1">
      <alignment horizontal="right" vertical="center" wrapText="1"/>
    </xf>
    <xf numFmtId="3" fontId="59" fillId="15" borderId="91" xfId="0" applyNumberFormat="1" applyFont="1" applyFill="1" applyBorder="1" applyAlignment="1">
      <alignment horizontal="right"/>
    </xf>
    <xf numFmtId="3" fontId="58" fillId="15" borderId="92" xfId="0" applyNumberFormat="1" applyFont="1" applyFill="1" applyBorder="1" applyAlignment="1">
      <alignment horizontal="right" wrapText="1"/>
    </xf>
    <xf numFmtId="3" fontId="53" fillId="34" borderId="0" xfId="0" applyNumberFormat="1" applyFont="1" applyFill="1" applyAlignment="1">
      <alignment/>
    </xf>
    <xf numFmtId="3" fontId="42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0" fontId="53" fillId="39" borderId="0" xfId="0" applyFont="1" applyFill="1" applyAlignment="1">
      <alignment/>
    </xf>
    <xf numFmtId="0" fontId="60" fillId="39" borderId="118" xfId="0" applyFont="1" applyFill="1" applyBorder="1" applyAlignment="1">
      <alignment horizontal="center"/>
    </xf>
    <xf numFmtId="0" fontId="60" fillId="39" borderId="74" xfId="0" applyFont="1" applyFill="1" applyBorder="1" applyAlignment="1">
      <alignment horizontal="center"/>
    </xf>
    <xf numFmtId="3" fontId="59" fillId="23" borderId="74" xfId="61" applyNumberFormat="1" applyFont="1" applyFill="1" applyBorder="1" applyAlignment="1">
      <alignment horizontal="right" vertical="center" wrapText="1"/>
      <protection/>
    </xf>
    <xf numFmtId="3" fontId="59" fillId="23" borderId="74" xfId="57" applyNumberFormat="1" applyFont="1" applyFill="1" applyBorder="1" applyAlignment="1">
      <alignment horizontal="right" vertical="center" wrapText="1"/>
      <protection/>
    </xf>
    <xf numFmtId="3" fontId="59" fillId="23" borderId="74" xfId="61" applyNumberFormat="1" applyFont="1" applyFill="1" applyBorder="1" applyAlignment="1">
      <alignment horizontal="right" vertical="center" wrapText="1" shrinkToFit="1"/>
      <protection/>
    </xf>
    <xf numFmtId="3" fontId="58" fillId="23" borderId="74" xfId="0" applyNumberFormat="1" applyFont="1" applyFill="1" applyBorder="1" applyAlignment="1">
      <alignment horizontal="right" vertical="center" wrapText="1"/>
    </xf>
    <xf numFmtId="3" fontId="59" fillId="23" borderId="91" xfId="57" applyNumberFormat="1" applyFont="1" applyFill="1" applyBorder="1" applyAlignment="1">
      <alignment horizontal="right" vertical="center" wrapText="1"/>
      <protection/>
    </xf>
    <xf numFmtId="3" fontId="58" fillId="23" borderId="92" xfId="0" applyNumberFormat="1" applyFont="1" applyFill="1" applyBorder="1" applyAlignment="1">
      <alignment horizontal="right" wrapText="1"/>
    </xf>
    <xf numFmtId="3" fontId="60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0" fontId="60" fillId="39" borderId="0" xfId="0" applyFont="1" applyFill="1" applyAlignment="1">
      <alignment/>
    </xf>
    <xf numFmtId="3" fontId="53" fillId="37" borderId="0" xfId="0" applyNumberFormat="1" applyFont="1" applyFill="1" applyAlignment="1">
      <alignment/>
    </xf>
    <xf numFmtId="3" fontId="42" fillId="37" borderId="0" xfId="0" applyNumberFormat="1" applyFont="1" applyFill="1" applyAlignment="1">
      <alignment/>
    </xf>
    <xf numFmtId="0" fontId="53" fillId="37" borderId="0" xfId="0" applyFont="1" applyFill="1" applyAlignment="1">
      <alignment/>
    </xf>
    <xf numFmtId="3" fontId="59" fillId="41" borderId="138" xfId="61" applyNumberFormat="1" applyFont="1" applyFill="1" applyBorder="1">
      <alignment/>
      <protection/>
    </xf>
    <xf numFmtId="3" fontId="34" fillId="41" borderId="139" xfId="61" applyNumberFormat="1" applyFont="1" applyFill="1" applyBorder="1" applyAlignment="1">
      <alignment horizontal="center" vertical="top"/>
      <protection/>
    </xf>
    <xf numFmtId="3" fontId="58" fillId="41" borderId="140" xfId="61" applyNumberFormat="1" applyFont="1" applyFill="1" applyBorder="1" applyAlignment="1">
      <alignment vertical="center" wrapText="1"/>
      <protection/>
    </xf>
    <xf numFmtId="3" fontId="36" fillId="41" borderId="140" xfId="61" applyNumberFormat="1" applyFont="1" applyFill="1" applyBorder="1" applyAlignment="1">
      <alignment horizontal="center" vertical="center" wrapText="1"/>
      <protection/>
    </xf>
    <xf numFmtId="3" fontId="42" fillId="41" borderId="140" xfId="61" applyNumberFormat="1" applyFont="1" applyFill="1" applyBorder="1" applyAlignment="1">
      <alignment wrapText="1"/>
      <protection/>
    </xf>
    <xf numFmtId="3" fontId="58" fillId="40" borderId="72" xfId="0" applyNumberFormat="1" applyFont="1" applyFill="1" applyBorder="1" applyAlignment="1">
      <alignment horizontal="right"/>
    </xf>
    <xf numFmtId="3" fontId="41" fillId="35" borderId="141" xfId="0" applyNumberFormat="1" applyFont="1" applyFill="1" applyBorder="1" applyAlignment="1">
      <alignment horizontal="right"/>
    </xf>
    <xf numFmtId="3" fontId="58" fillId="40" borderId="141" xfId="0" applyNumberFormat="1" applyFont="1" applyFill="1" applyBorder="1" applyAlignment="1">
      <alignment horizontal="right"/>
    </xf>
    <xf numFmtId="3" fontId="41" fillId="35" borderId="142" xfId="0" applyNumberFormat="1" applyFont="1" applyFill="1" applyBorder="1" applyAlignment="1">
      <alignment horizontal="right"/>
    </xf>
    <xf numFmtId="3" fontId="58" fillId="40" borderId="142" xfId="0" applyNumberFormat="1" applyFont="1" applyFill="1" applyBorder="1" applyAlignment="1">
      <alignment horizontal="right"/>
    </xf>
    <xf numFmtId="0" fontId="23" fillId="0" borderId="0" xfId="73" applyFont="1" applyFill="1" applyBorder="1" applyAlignment="1">
      <alignment horizontal="center" vertical="center"/>
      <protection/>
    </xf>
    <xf numFmtId="3" fontId="23" fillId="0" borderId="0" xfId="73" applyNumberFormat="1" applyFont="1" applyFill="1" applyBorder="1">
      <alignment/>
      <protection/>
    </xf>
    <xf numFmtId="3" fontId="26" fillId="0" borderId="0" xfId="73" applyNumberFormat="1" applyFont="1" applyFill="1" applyBorder="1" applyAlignment="1">
      <alignment/>
      <protection/>
    </xf>
    <xf numFmtId="0" fontId="23" fillId="0" borderId="0" xfId="73" applyFont="1" applyFill="1" applyBorder="1">
      <alignment/>
      <protection/>
    </xf>
    <xf numFmtId="0" fontId="21" fillId="0" borderId="0" xfId="73" applyFont="1" applyFill="1" applyBorder="1">
      <alignment/>
      <protection/>
    </xf>
    <xf numFmtId="0" fontId="21" fillId="0" borderId="0" xfId="73" applyFont="1" applyFill="1" applyBorder="1" applyAlignment="1">
      <alignment horizontal="center"/>
      <protection/>
    </xf>
    <xf numFmtId="0" fontId="21" fillId="0" borderId="0" xfId="73" applyFont="1" applyFill="1" applyBorder="1" applyAlignment="1">
      <alignment horizontal="center" vertical="top"/>
      <protection/>
    </xf>
    <xf numFmtId="0" fontId="21" fillId="0" borderId="0" xfId="73" applyFont="1" applyFill="1" applyBorder="1" applyAlignment="1">
      <alignment wrapText="1"/>
      <protection/>
    </xf>
    <xf numFmtId="0" fontId="21" fillId="0" borderId="0" xfId="73" applyFont="1" applyFill="1" applyBorder="1" applyAlignment="1">
      <alignment horizontal="center" vertical="center" wrapText="1"/>
      <protection/>
    </xf>
    <xf numFmtId="3" fontId="21" fillId="0" borderId="0" xfId="73" applyNumberFormat="1" applyFont="1" applyFill="1" applyBorder="1">
      <alignment/>
      <protection/>
    </xf>
    <xf numFmtId="3" fontId="21" fillId="0" borderId="0" xfId="73" applyNumberFormat="1" applyFont="1" applyFill="1" applyBorder="1" applyAlignment="1">
      <alignment/>
      <protection/>
    </xf>
    <xf numFmtId="3" fontId="12" fillId="0" borderId="0" xfId="73" applyNumberFormat="1" applyFont="1" applyFill="1" applyBorder="1" applyAlignment="1">
      <alignment horizontal="right"/>
      <protection/>
    </xf>
    <xf numFmtId="0" fontId="21" fillId="0" borderId="0" xfId="73" applyFont="1" applyFill="1" applyBorder="1" applyAlignment="1">
      <alignment horizontal="center" wrapText="1"/>
      <protection/>
    </xf>
    <xf numFmtId="3" fontId="21" fillId="0" borderId="0" xfId="73" applyNumberFormat="1" applyFont="1" applyFill="1" applyBorder="1" applyAlignment="1">
      <alignment horizontal="center"/>
      <protection/>
    </xf>
    <xf numFmtId="3" fontId="21" fillId="0" borderId="79" xfId="62" applyNumberFormat="1" applyFont="1" applyFill="1" applyBorder="1" applyAlignment="1">
      <alignment horizontal="center" vertical="center" textRotation="90"/>
      <protection/>
    </xf>
    <xf numFmtId="3" fontId="21" fillId="0" borderId="80" xfId="62" applyNumberFormat="1" applyFont="1" applyFill="1" applyBorder="1" applyAlignment="1">
      <alignment horizontal="center" vertical="center" textRotation="90"/>
      <protection/>
    </xf>
    <xf numFmtId="0" fontId="12" fillId="0" borderId="80" xfId="73" applyFont="1" applyFill="1" applyBorder="1" applyAlignment="1">
      <alignment horizontal="center" vertical="center" wrapText="1"/>
      <protection/>
    </xf>
    <xf numFmtId="0" fontId="21" fillId="0" borderId="80" xfId="72" applyFont="1" applyFill="1" applyBorder="1" applyAlignment="1">
      <alignment horizontal="center" vertical="center" textRotation="90" wrapText="1"/>
      <protection/>
    </xf>
    <xf numFmtId="0" fontId="45" fillId="0" borderId="80" xfId="0" applyFont="1" applyFill="1" applyBorder="1" applyAlignment="1">
      <alignment horizontal="center" vertical="center" wrapText="1"/>
    </xf>
    <xf numFmtId="0" fontId="45" fillId="0" borderId="81" xfId="0" applyFont="1" applyFill="1" applyBorder="1" applyAlignment="1">
      <alignment horizontal="center" vertical="center" wrapText="1"/>
    </xf>
    <xf numFmtId="3" fontId="21" fillId="0" borderId="143" xfId="62" applyNumberFormat="1" applyFont="1" applyFill="1" applyBorder="1" applyAlignment="1">
      <alignment horizontal="center"/>
      <protection/>
    </xf>
    <xf numFmtId="3" fontId="21" fillId="0" borderId="106" xfId="62" applyNumberFormat="1" applyFont="1" applyFill="1" applyBorder="1" applyAlignment="1">
      <alignment horizontal="center" vertical="center" textRotation="90"/>
      <protection/>
    </xf>
    <xf numFmtId="0" fontId="46" fillId="0" borderId="144" xfId="73" applyFont="1" applyFill="1" applyBorder="1" applyAlignment="1">
      <alignment horizontal="left" vertical="center" wrapText="1"/>
      <protection/>
    </xf>
    <xf numFmtId="0" fontId="21" fillId="0" borderId="106" xfId="72" applyFont="1" applyFill="1" applyBorder="1" applyAlignment="1">
      <alignment horizontal="center" vertical="center" textRotation="90" wrapText="1"/>
      <protection/>
    </xf>
    <xf numFmtId="3" fontId="12" fillId="0" borderId="106" xfId="73" applyNumberFormat="1" applyFont="1" applyFill="1" applyBorder="1" applyAlignment="1">
      <alignment horizontal="right" vertical="center" wrapText="1"/>
      <protection/>
    </xf>
    <xf numFmtId="3" fontId="12" fillId="0" borderId="145" xfId="73" applyNumberFormat="1" applyFont="1" applyFill="1" applyBorder="1" applyAlignment="1">
      <alignment horizontal="right" vertical="center" wrapText="1"/>
      <protection/>
    </xf>
    <xf numFmtId="0" fontId="21" fillId="0" borderId="84" xfId="73" applyFont="1" applyFill="1" applyBorder="1" applyAlignment="1">
      <alignment horizontal="center"/>
      <protection/>
    </xf>
    <xf numFmtId="0" fontId="21" fillId="0" borderId="74" xfId="73" applyFont="1" applyFill="1" applyBorder="1" applyAlignment="1">
      <alignment horizontal="center" vertical="top"/>
      <protection/>
    </xf>
    <xf numFmtId="0" fontId="21" fillId="0" borderId="74" xfId="72" applyFont="1" applyFill="1" applyBorder="1" applyAlignment="1">
      <alignment horizontal="left" wrapText="1"/>
      <protection/>
    </xf>
    <xf numFmtId="0" fontId="21" fillId="0" borderId="74" xfId="72" applyFont="1" applyFill="1" applyBorder="1" applyAlignment="1">
      <alignment horizontal="center" vertical="center" wrapText="1"/>
      <protection/>
    </xf>
    <xf numFmtId="3" fontId="21" fillId="0" borderId="74" xfId="64" applyNumberFormat="1" applyFont="1" applyFill="1" applyBorder="1" applyAlignment="1">
      <alignment horizontal="right"/>
      <protection/>
    </xf>
    <xf numFmtId="3" fontId="21" fillId="0" borderId="74" xfId="62" applyNumberFormat="1" applyFont="1" applyFill="1" applyBorder="1" applyAlignment="1">
      <alignment horizontal="right"/>
      <protection/>
    </xf>
    <xf numFmtId="3" fontId="12" fillId="0" borderId="74" xfId="65" applyNumberFormat="1" applyFont="1" applyFill="1" applyBorder="1" applyAlignment="1">
      <alignment horizontal="right"/>
      <protection/>
    </xf>
    <xf numFmtId="3" fontId="21" fillId="0" borderId="85" xfId="65" applyNumberFormat="1" applyFont="1" applyFill="1" applyBorder="1" applyAlignment="1">
      <alignment horizontal="right"/>
      <protection/>
    </xf>
    <xf numFmtId="3" fontId="12" fillId="0" borderId="85" xfId="65" applyNumberFormat="1" applyFont="1" applyFill="1" applyBorder="1" applyAlignment="1">
      <alignment horizontal="right"/>
      <protection/>
    </xf>
    <xf numFmtId="3" fontId="21" fillId="0" borderId="74" xfId="64" applyNumberFormat="1" applyFont="1" applyFill="1" applyBorder="1" applyAlignment="1">
      <alignment horizontal="left" wrapText="1"/>
      <protection/>
    </xf>
    <xf numFmtId="3" fontId="21" fillId="0" borderId="74" xfId="64" applyNumberFormat="1" applyFont="1" applyFill="1" applyBorder="1" applyAlignment="1">
      <alignment horizontal="center" vertical="center" wrapText="1"/>
      <protection/>
    </xf>
    <xf numFmtId="3" fontId="21" fillId="0" borderId="74" xfId="65" applyNumberFormat="1" applyFont="1" applyFill="1" applyBorder="1" applyAlignment="1">
      <alignment horizontal="right" wrapText="1"/>
      <protection/>
    </xf>
    <xf numFmtId="3" fontId="21" fillId="0" borderId="74" xfId="72" applyNumberFormat="1" applyFont="1" applyFill="1" applyBorder="1" applyAlignment="1">
      <alignment horizontal="right"/>
      <protection/>
    </xf>
    <xf numFmtId="3" fontId="12" fillId="0" borderId="74" xfId="65" applyNumberFormat="1" applyFont="1" applyFill="1" applyBorder="1" applyAlignment="1">
      <alignment horizontal="right" wrapText="1"/>
      <protection/>
    </xf>
    <xf numFmtId="3" fontId="21" fillId="0" borderId="85" xfId="72" applyNumberFormat="1" applyFont="1" applyFill="1" applyBorder="1" applyAlignment="1">
      <alignment horizontal="right"/>
      <protection/>
    </xf>
    <xf numFmtId="3" fontId="12" fillId="0" borderId="85" xfId="72" applyNumberFormat="1" applyFont="1" applyFill="1" applyBorder="1" applyAlignment="1">
      <alignment horizontal="right"/>
      <protection/>
    </xf>
    <xf numFmtId="3" fontId="12" fillId="0" borderId="74" xfId="64" applyNumberFormat="1" applyFont="1" applyFill="1" applyBorder="1" applyAlignment="1">
      <alignment horizontal="right"/>
      <protection/>
    </xf>
    <xf numFmtId="3" fontId="21" fillId="0" borderId="74" xfId="65" applyNumberFormat="1" applyFont="1" applyFill="1" applyBorder="1" applyAlignment="1">
      <alignment horizontal="right"/>
      <protection/>
    </xf>
    <xf numFmtId="3" fontId="12" fillId="0" borderId="74" xfId="72" applyNumberFormat="1" applyFont="1" applyFill="1" applyBorder="1" applyAlignment="1">
      <alignment horizontal="right"/>
      <protection/>
    </xf>
    <xf numFmtId="0" fontId="21" fillId="0" borderId="74" xfId="64" applyFont="1" applyFill="1" applyBorder="1" applyAlignment="1">
      <alignment horizontal="left" wrapText="1"/>
      <protection/>
    </xf>
    <xf numFmtId="0" fontId="21" fillId="0" borderId="146" xfId="73" applyFont="1" applyFill="1" applyBorder="1" applyAlignment="1">
      <alignment horizontal="center"/>
      <protection/>
    </xf>
    <xf numFmtId="0" fontId="21" fillId="0" borderId="72" xfId="73" applyFont="1" applyFill="1" applyBorder="1" applyAlignment="1">
      <alignment horizontal="center" vertical="top"/>
      <protection/>
    </xf>
    <xf numFmtId="0" fontId="12" fillId="0" borderId="72" xfId="73" applyFont="1" applyFill="1" applyBorder="1" applyAlignment="1">
      <alignment horizontal="left"/>
      <protection/>
    </xf>
    <xf numFmtId="0" fontId="12" fillId="0" borderId="72" xfId="73" applyFont="1" applyFill="1" applyBorder="1" applyAlignment="1">
      <alignment horizontal="center" vertical="center"/>
      <protection/>
    </xf>
    <xf numFmtId="3" fontId="12" fillId="0" borderId="72" xfId="73" applyNumberFormat="1" applyFont="1" applyFill="1" applyBorder="1" applyAlignment="1">
      <alignment horizontal="right"/>
      <protection/>
    </xf>
    <xf numFmtId="3" fontId="12" fillId="0" borderId="147" xfId="73" applyNumberFormat="1" applyFont="1" applyFill="1" applyBorder="1" applyAlignment="1">
      <alignment horizontal="right"/>
      <protection/>
    </xf>
    <xf numFmtId="0" fontId="12" fillId="0" borderId="0" xfId="73" applyFont="1" applyFill="1" applyBorder="1" applyAlignment="1">
      <alignment vertical="center"/>
      <protection/>
    </xf>
    <xf numFmtId="0" fontId="21" fillId="0" borderId="143" xfId="73" applyFont="1" applyFill="1" applyBorder="1" applyAlignment="1">
      <alignment horizontal="center"/>
      <protection/>
    </xf>
    <xf numFmtId="0" fontId="21" fillId="0" borderId="106" xfId="73" applyFont="1" applyFill="1" applyBorder="1" applyAlignment="1">
      <alignment horizontal="center"/>
      <protection/>
    </xf>
    <xf numFmtId="0" fontId="46" fillId="0" borderId="106" xfId="73" applyFont="1" applyFill="1" applyBorder="1" applyAlignment="1">
      <alignment horizontal="left"/>
      <protection/>
    </xf>
    <xf numFmtId="0" fontId="12" fillId="0" borderId="106" xfId="73" applyFont="1" applyFill="1" applyBorder="1" applyAlignment="1">
      <alignment horizontal="center" vertical="center"/>
      <protection/>
    </xf>
    <xf numFmtId="3" fontId="12" fillId="0" borderId="106" xfId="73" applyNumberFormat="1" applyFont="1" applyFill="1" applyBorder="1" applyAlignment="1">
      <alignment horizontal="right"/>
      <protection/>
    </xf>
    <xf numFmtId="3" fontId="12" fillId="0" borderId="108" xfId="73" applyNumberFormat="1" applyFont="1" applyFill="1" applyBorder="1" applyAlignment="1">
      <alignment horizontal="right"/>
      <protection/>
    </xf>
    <xf numFmtId="3" fontId="12" fillId="0" borderId="148" xfId="73" applyNumberFormat="1" applyFont="1" applyFill="1" applyBorder="1" applyAlignment="1">
      <alignment horizontal="right"/>
      <protection/>
    </xf>
    <xf numFmtId="0" fontId="12" fillId="0" borderId="0" xfId="73" applyFont="1" applyFill="1" applyBorder="1" applyAlignment="1">
      <alignment/>
      <protection/>
    </xf>
    <xf numFmtId="0" fontId="12" fillId="0" borderId="74" xfId="72" applyFont="1" applyFill="1" applyBorder="1" applyAlignment="1">
      <alignment wrapText="1"/>
      <protection/>
    </xf>
    <xf numFmtId="0" fontId="12" fillId="0" borderId="74" xfId="72" applyFont="1" applyFill="1" applyBorder="1" applyAlignment="1">
      <alignment horizontal="center" vertical="center" wrapText="1"/>
      <protection/>
    </xf>
    <xf numFmtId="3" fontId="21" fillId="0" borderId="91" xfId="72" applyNumberFormat="1" applyFont="1" applyFill="1" applyBorder="1" applyAlignment="1">
      <alignment horizontal="right"/>
      <protection/>
    </xf>
    <xf numFmtId="3" fontId="12" fillId="0" borderId="92" xfId="72" applyNumberFormat="1" applyFont="1" applyFill="1" applyBorder="1" applyAlignment="1">
      <alignment horizontal="right"/>
      <protection/>
    </xf>
    <xf numFmtId="0" fontId="21" fillId="0" borderId="74" xfId="72" applyFont="1" applyFill="1" applyBorder="1" applyAlignment="1">
      <alignment wrapText="1"/>
      <protection/>
    </xf>
    <xf numFmtId="3" fontId="39" fillId="0" borderId="74" xfId="57" applyNumberFormat="1" applyFont="1" applyFill="1" applyBorder="1">
      <alignment/>
      <protection/>
    </xf>
    <xf numFmtId="0" fontId="21" fillId="0" borderId="0" xfId="73" applyFont="1" applyFill="1" applyBorder="1" applyAlignment="1">
      <alignment vertical="top"/>
      <protection/>
    </xf>
    <xf numFmtId="0" fontId="12" fillId="0" borderId="91" xfId="72" applyFont="1" applyFill="1" applyBorder="1" applyAlignment="1">
      <alignment horizontal="right" wrapText="1"/>
      <protection/>
    </xf>
    <xf numFmtId="0" fontId="12" fillId="0" borderId="149" xfId="72" applyFont="1" applyFill="1" applyBorder="1" applyAlignment="1">
      <alignment horizontal="right" wrapText="1"/>
      <protection/>
    </xf>
    <xf numFmtId="3" fontId="21" fillId="0" borderId="149" xfId="72" applyNumberFormat="1" applyFont="1" applyFill="1" applyBorder="1" applyAlignment="1">
      <alignment horizontal="right"/>
      <protection/>
    </xf>
    <xf numFmtId="3" fontId="21" fillId="0" borderId="149" xfId="62" applyNumberFormat="1" applyFont="1" applyFill="1" applyBorder="1" applyAlignment="1">
      <alignment horizontal="right"/>
      <protection/>
    </xf>
    <xf numFmtId="3" fontId="12" fillId="0" borderId="149" xfId="72" applyNumberFormat="1" applyFont="1" applyFill="1" applyBorder="1" applyAlignment="1">
      <alignment horizontal="right"/>
      <protection/>
    </xf>
    <xf numFmtId="0" fontId="12" fillId="0" borderId="74" xfId="72" applyFont="1" applyFill="1" applyBorder="1" applyAlignment="1">
      <alignment horizontal="left" wrapText="1"/>
      <protection/>
    </xf>
    <xf numFmtId="0" fontId="12" fillId="0" borderId="74" xfId="72" applyFont="1" applyFill="1" applyBorder="1" applyAlignment="1">
      <alignment horizontal="right" wrapText="1"/>
      <protection/>
    </xf>
    <xf numFmtId="3" fontId="12" fillId="0" borderId="150" xfId="72" applyNumberFormat="1" applyFont="1" applyFill="1" applyBorder="1" applyAlignment="1">
      <alignment horizontal="right"/>
      <protection/>
    </xf>
    <xf numFmtId="3" fontId="12" fillId="0" borderId="151" xfId="73" applyNumberFormat="1" applyFont="1" applyFill="1" applyBorder="1" applyAlignment="1">
      <alignment horizontal="right"/>
      <protection/>
    </xf>
    <xf numFmtId="0" fontId="12" fillId="0" borderId="152" xfId="73" applyFont="1" applyFill="1" applyBorder="1" applyAlignment="1">
      <alignment horizontal="center"/>
      <protection/>
    </xf>
    <xf numFmtId="0" fontId="12" fillId="0" borderId="140" xfId="73" applyFont="1" applyFill="1" applyBorder="1" applyAlignment="1">
      <alignment horizontal="center" vertical="top"/>
      <protection/>
    </xf>
    <xf numFmtId="0" fontId="12" fillId="0" borderId="140" xfId="73" applyFont="1" applyFill="1" applyBorder="1" applyAlignment="1">
      <alignment horizontal="left"/>
      <protection/>
    </xf>
    <xf numFmtId="0" fontId="12" fillId="0" borderId="140" xfId="73" applyFont="1" applyFill="1" applyBorder="1" applyAlignment="1">
      <alignment horizontal="center" vertical="center"/>
      <protection/>
    </xf>
    <xf numFmtId="3" fontId="12" fillId="0" borderId="140" xfId="73" applyNumberFormat="1" applyFont="1" applyFill="1" applyBorder="1" applyAlignment="1">
      <alignment horizontal="right"/>
      <protection/>
    </xf>
    <xf numFmtId="3" fontId="12" fillId="0" borderId="153" xfId="73" applyNumberFormat="1" applyFont="1" applyFill="1" applyBorder="1" applyAlignment="1">
      <alignment horizontal="right"/>
      <protection/>
    </xf>
    <xf numFmtId="3" fontId="12" fillId="0" borderId="154" xfId="73" applyNumberFormat="1" applyFont="1" applyFill="1" applyBorder="1" applyAlignment="1">
      <alignment horizontal="right"/>
      <protection/>
    </xf>
    <xf numFmtId="3" fontId="12" fillId="0" borderId="0" xfId="73" applyNumberFormat="1" applyFont="1" applyFill="1" applyBorder="1">
      <alignment/>
      <protection/>
    </xf>
    <xf numFmtId="3" fontId="47" fillId="0" borderId="104" xfId="59" applyNumberFormat="1" applyFont="1" applyFill="1" applyBorder="1" applyAlignment="1">
      <alignment horizontal="left"/>
      <protection/>
    </xf>
    <xf numFmtId="3" fontId="47" fillId="0" borderId="104" xfId="59" applyNumberFormat="1" applyFont="1" applyFill="1" applyBorder="1" applyAlignment="1">
      <alignment horizontal="center"/>
      <protection/>
    </xf>
    <xf numFmtId="3" fontId="47" fillId="0" borderId="104" xfId="59" applyNumberFormat="1" applyFont="1" applyFill="1" applyBorder="1" applyAlignment="1">
      <alignment/>
      <protection/>
    </xf>
    <xf numFmtId="0" fontId="47" fillId="0" borderId="0" xfId="73" applyFont="1" applyFill="1" applyBorder="1" applyAlignment="1">
      <alignment horizontal="center" vertical="center" wrapText="1"/>
      <protection/>
    </xf>
    <xf numFmtId="3" fontId="47" fillId="0" borderId="0" xfId="73" applyNumberFormat="1" applyFont="1" applyFill="1" applyBorder="1">
      <alignment/>
      <protection/>
    </xf>
    <xf numFmtId="3" fontId="45" fillId="0" borderId="0" xfId="73" applyNumberFormat="1" applyFont="1" applyFill="1" applyBorder="1">
      <alignment/>
      <protection/>
    </xf>
    <xf numFmtId="0" fontId="47" fillId="0" borderId="0" xfId="73" applyFont="1" applyFill="1" applyBorder="1">
      <alignment/>
      <protection/>
    </xf>
    <xf numFmtId="0" fontId="23" fillId="0" borderId="0" xfId="72" applyFont="1" applyFill="1" applyBorder="1" applyAlignment="1">
      <alignment horizontal="left" vertical="center" wrapText="1"/>
      <protection/>
    </xf>
    <xf numFmtId="3" fontId="23" fillId="0" borderId="0" xfId="72" applyNumberFormat="1" applyFont="1" applyFill="1" applyBorder="1" applyAlignment="1">
      <alignment horizontal="left" vertical="center"/>
      <protection/>
    </xf>
    <xf numFmtId="3" fontId="26" fillId="0" borderId="0" xfId="72" applyNumberFormat="1" applyFont="1" applyFill="1" applyBorder="1" applyAlignment="1">
      <alignment horizontal="left" vertical="center"/>
      <protection/>
    </xf>
    <xf numFmtId="0" fontId="23" fillId="0" borderId="0" xfId="72" applyFont="1" applyFill="1" applyBorder="1" applyAlignment="1">
      <alignment horizontal="left" vertical="center"/>
      <protection/>
    </xf>
    <xf numFmtId="0" fontId="21" fillId="0" borderId="0" xfId="72" applyFont="1" applyFill="1" applyBorder="1">
      <alignment/>
      <protection/>
    </xf>
    <xf numFmtId="3" fontId="21" fillId="0" borderId="0" xfId="73" applyNumberFormat="1" applyFont="1" applyFill="1" applyBorder="1" applyAlignment="1">
      <alignment horizontal="center" vertical="center"/>
      <protection/>
    </xf>
    <xf numFmtId="0" fontId="38" fillId="0" borderId="80" xfId="0" applyFont="1" applyFill="1" applyBorder="1" applyAlignment="1">
      <alignment horizontal="center" vertical="center" wrapText="1"/>
    </xf>
    <xf numFmtId="0" fontId="38" fillId="0" borderId="88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3" fontId="12" fillId="0" borderId="108" xfId="73" applyNumberFormat="1" applyFont="1" applyFill="1" applyBorder="1" applyAlignment="1">
      <alignment horizontal="right" vertical="center" wrapText="1"/>
      <protection/>
    </xf>
    <xf numFmtId="3" fontId="12" fillId="0" borderId="17" xfId="73" applyNumberFormat="1" applyFont="1" applyFill="1" applyBorder="1" applyAlignment="1">
      <alignment horizontal="right" vertical="center" wrapText="1"/>
      <protection/>
    </xf>
    <xf numFmtId="3" fontId="21" fillId="0" borderId="91" xfId="64" applyNumberFormat="1" applyFont="1" applyFill="1" applyBorder="1" applyAlignment="1">
      <alignment horizontal="right"/>
      <protection/>
    </xf>
    <xf numFmtId="3" fontId="12" fillId="0" borderId="92" xfId="65" applyNumberFormat="1" applyFont="1" applyFill="1" applyBorder="1" applyAlignment="1">
      <alignment horizontal="right"/>
      <protection/>
    </xf>
    <xf numFmtId="3" fontId="12" fillId="0" borderId="92" xfId="64" applyNumberFormat="1" applyFont="1" applyFill="1" applyBorder="1" applyAlignment="1">
      <alignment horizontal="right"/>
      <protection/>
    </xf>
    <xf numFmtId="3" fontId="12" fillId="0" borderId="141" xfId="73" applyNumberFormat="1" applyFont="1" applyFill="1" applyBorder="1" applyAlignment="1">
      <alignment horizontal="right"/>
      <protection/>
    </xf>
    <xf numFmtId="0" fontId="21" fillId="0" borderId="0" xfId="72" applyFont="1" applyFill="1" applyBorder="1" applyAlignment="1">
      <alignment horizontal="center" vertical="top"/>
      <protection/>
    </xf>
    <xf numFmtId="0" fontId="21" fillId="0" borderId="0" xfId="72" applyFont="1" applyFill="1" applyBorder="1" applyAlignment="1">
      <alignment wrapText="1"/>
      <protection/>
    </xf>
    <xf numFmtId="0" fontId="21" fillId="0" borderId="0" xfId="72" applyFont="1" applyFill="1" applyBorder="1" applyAlignment="1">
      <alignment horizontal="center" wrapText="1"/>
      <protection/>
    </xf>
    <xf numFmtId="3" fontId="21" fillId="0" borderId="0" xfId="72" applyNumberFormat="1" applyFont="1" applyFill="1" applyBorder="1">
      <alignment/>
      <protection/>
    </xf>
    <xf numFmtId="3" fontId="12" fillId="0" borderId="0" xfId="72" applyNumberFormat="1" applyFont="1" applyFill="1" applyBorder="1">
      <alignment/>
      <protection/>
    </xf>
    <xf numFmtId="0" fontId="23" fillId="0" borderId="0" xfId="72" applyFont="1" applyFill="1" applyBorder="1" applyAlignment="1">
      <alignment vertical="center" wrapText="1"/>
      <protection/>
    </xf>
    <xf numFmtId="3" fontId="16" fillId="0" borderId="70" xfId="72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54" fillId="39" borderId="0" xfId="0" applyNumberFormat="1" applyFont="1" applyFill="1" applyBorder="1" applyAlignment="1">
      <alignment horizontal="right" vertical="center"/>
    </xf>
    <xf numFmtId="3" fontId="36" fillId="39" borderId="40" xfId="0" applyNumberFormat="1" applyFont="1" applyFill="1" applyBorder="1" applyAlignment="1">
      <alignment horizontal="center" vertical="center"/>
    </xf>
    <xf numFmtId="3" fontId="54" fillId="39" borderId="40" xfId="0" applyNumberFormat="1" applyFont="1" applyFill="1" applyBorder="1" applyAlignment="1">
      <alignment horizontal="center" vertical="center"/>
    </xf>
    <xf numFmtId="3" fontId="18" fillId="39" borderId="14" xfId="71" applyNumberFormat="1" applyFont="1" applyFill="1" applyBorder="1" applyAlignment="1" applyProtection="1">
      <alignment horizontal="center" vertical="center" wrapText="1"/>
      <protection/>
    </xf>
    <xf numFmtId="3" fontId="54" fillId="39" borderId="155" xfId="0" applyNumberFormat="1" applyFont="1" applyFill="1" applyBorder="1" applyAlignment="1">
      <alignment horizontal="right" vertical="center"/>
    </xf>
    <xf numFmtId="3" fontId="54" fillId="39" borderId="47" xfId="0" applyNumberFormat="1" applyFont="1" applyFill="1" applyBorder="1" applyAlignment="1">
      <alignment horizontal="right" vertical="center"/>
    </xf>
    <xf numFmtId="3" fontId="18" fillId="39" borderId="25" xfId="71" applyNumberFormat="1" applyFont="1" applyFill="1" applyBorder="1" applyAlignment="1" applyProtection="1">
      <alignment horizontal="right" vertical="center" wrapText="1"/>
      <protection locked="0"/>
    </xf>
    <xf numFmtId="3" fontId="18" fillId="39" borderId="14" xfId="71" applyNumberFormat="1" applyFont="1" applyFill="1" applyBorder="1" applyAlignment="1" applyProtection="1">
      <alignment horizontal="right" vertical="center" wrapText="1"/>
      <protection/>
    </xf>
    <xf numFmtId="3" fontId="54" fillId="39" borderId="156" xfId="0" applyNumberFormat="1" applyFont="1" applyFill="1" applyBorder="1" applyAlignment="1">
      <alignment horizontal="right" vertical="center"/>
    </xf>
    <xf numFmtId="3" fontId="18" fillId="39" borderId="25" xfId="0" applyNumberFormat="1" applyFont="1" applyFill="1" applyBorder="1" applyAlignment="1" applyProtection="1">
      <alignment horizontal="right" vertical="center" wrapText="1"/>
      <protection/>
    </xf>
    <xf numFmtId="3" fontId="18" fillId="39" borderId="47" xfId="0" applyNumberFormat="1" applyFont="1" applyFill="1" applyBorder="1" applyAlignment="1">
      <alignment horizontal="right" vertical="center"/>
    </xf>
    <xf numFmtId="3" fontId="18" fillId="39" borderId="14" xfId="71" applyNumberFormat="1" applyFont="1" applyFill="1" applyBorder="1" applyAlignment="1" applyProtection="1">
      <alignment horizontal="right" vertical="center" wrapText="1"/>
      <protection locked="0"/>
    </xf>
    <xf numFmtId="3" fontId="18" fillId="39" borderId="35" xfId="71" applyNumberFormat="1" applyFont="1" applyFill="1" applyBorder="1" applyAlignment="1" applyProtection="1">
      <alignment horizontal="center" vertical="center" wrapText="1"/>
      <protection/>
    </xf>
    <xf numFmtId="3" fontId="54" fillId="39" borderId="0" xfId="0" applyNumberFormat="1" applyFont="1" applyFill="1" applyAlignment="1">
      <alignment horizontal="right" vertical="center"/>
    </xf>
    <xf numFmtId="3" fontId="54" fillId="39" borderId="14" xfId="0" applyNumberFormat="1" applyFont="1" applyFill="1" applyBorder="1" applyAlignment="1">
      <alignment horizontal="center" vertical="center"/>
    </xf>
    <xf numFmtId="3" fontId="54" fillId="39" borderId="21" xfId="0" applyNumberFormat="1" applyFont="1" applyFill="1" applyBorder="1" applyAlignment="1">
      <alignment horizontal="right" vertical="center"/>
    </xf>
    <xf numFmtId="3" fontId="54" fillId="39" borderId="25" xfId="0" applyNumberFormat="1" applyFont="1" applyFill="1" applyBorder="1" applyAlignment="1">
      <alignment horizontal="right" vertical="center"/>
    </xf>
    <xf numFmtId="3" fontId="54" fillId="39" borderId="28" xfId="0" applyNumberFormat="1" applyFont="1" applyFill="1" applyBorder="1" applyAlignment="1">
      <alignment horizontal="right" vertical="center"/>
    </xf>
    <xf numFmtId="3" fontId="54" fillId="39" borderId="129" xfId="0" applyNumberFormat="1" applyFont="1" applyFill="1" applyBorder="1" applyAlignment="1">
      <alignment horizontal="center" vertical="center"/>
    </xf>
    <xf numFmtId="3" fontId="18" fillId="39" borderId="129" xfId="71" applyNumberFormat="1" applyFont="1" applyFill="1" applyBorder="1" applyAlignment="1" applyProtection="1">
      <alignment horizontal="center" vertical="center" wrapText="1"/>
      <protection/>
    </xf>
    <xf numFmtId="3" fontId="18" fillId="39" borderId="129" xfId="0" applyNumberFormat="1" applyFont="1" applyFill="1" applyBorder="1" applyAlignment="1" applyProtection="1">
      <alignment horizontal="center" vertical="center" wrapText="1"/>
      <protection/>
    </xf>
    <xf numFmtId="3" fontId="13" fillId="39" borderId="40" xfId="71" applyNumberFormat="1" applyFont="1" applyFill="1" applyBorder="1" applyAlignment="1" applyProtection="1">
      <alignment horizontal="center" vertical="center" wrapText="1"/>
      <protection/>
    </xf>
    <xf numFmtId="3" fontId="59" fillId="44" borderId="74" xfId="0" applyNumberFormat="1" applyFont="1" applyFill="1" applyBorder="1" applyAlignment="1">
      <alignment horizontal="right"/>
    </xf>
    <xf numFmtId="3" fontId="58" fillId="44" borderId="74" xfId="0" applyNumberFormat="1" applyFont="1" applyFill="1" applyBorder="1" applyAlignment="1">
      <alignment horizontal="right" vertical="center" wrapText="1"/>
    </xf>
    <xf numFmtId="3" fontId="59" fillId="44" borderId="91" xfId="0" applyNumberFormat="1" applyFont="1" applyFill="1" applyBorder="1" applyAlignment="1">
      <alignment horizontal="right"/>
    </xf>
    <xf numFmtId="3" fontId="58" fillId="44" borderId="92" xfId="0" applyNumberFormat="1" applyFont="1" applyFill="1" applyBorder="1" applyAlignment="1">
      <alignment horizontal="right" wrapText="1"/>
    </xf>
    <xf numFmtId="3" fontId="57" fillId="0" borderId="0" xfId="59" applyNumberFormat="1" applyFont="1" applyBorder="1" applyAlignment="1">
      <alignment vertical="center"/>
      <protection/>
    </xf>
    <xf numFmtId="3" fontId="13" fillId="0" borderId="157" xfId="59" applyNumberFormat="1" applyFont="1" applyBorder="1" applyAlignment="1">
      <alignment horizontal="center" vertical="center" wrapText="1"/>
      <protection/>
    </xf>
    <xf numFmtId="3" fontId="35" fillId="0" borderId="158" xfId="59" applyNumberFormat="1" applyFont="1" applyBorder="1">
      <alignment/>
      <protection/>
    </xf>
    <xf numFmtId="3" fontId="13" fillId="0" borderId="159" xfId="59" applyNumberFormat="1" applyFont="1" applyBorder="1" applyAlignment="1">
      <alignment vertical="center"/>
      <protection/>
    </xf>
    <xf numFmtId="3" fontId="13" fillId="0" borderId="158" xfId="59" applyNumberFormat="1" applyFont="1" applyBorder="1" applyAlignment="1">
      <alignment horizontal="center"/>
      <protection/>
    </xf>
    <xf numFmtId="3" fontId="35" fillId="0" borderId="158" xfId="59" applyNumberFormat="1" applyFont="1" applyBorder="1" applyAlignment="1">
      <alignment horizontal="right"/>
      <protection/>
    </xf>
    <xf numFmtId="3" fontId="13" fillId="0" borderId="160" xfId="59" applyNumberFormat="1" applyFont="1" applyBorder="1" applyAlignment="1">
      <alignment vertical="center"/>
      <protection/>
    </xf>
    <xf numFmtId="3" fontId="13" fillId="0" borderId="161" xfId="59" applyNumberFormat="1" applyFont="1" applyBorder="1" applyAlignment="1">
      <alignment vertical="center"/>
      <protection/>
    </xf>
    <xf numFmtId="3" fontId="35" fillId="0" borderId="158" xfId="59" applyNumberFormat="1" applyFont="1" applyBorder="1" applyAlignment="1">
      <alignment vertical="center"/>
      <protection/>
    </xf>
    <xf numFmtId="3" fontId="13" fillId="0" borderId="158" xfId="59" applyNumberFormat="1" applyFont="1" applyBorder="1" applyAlignment="1">
      <alignment vertical="center"/>
      <protection/>
    </xf>
    <xf numFmtId="3" fontId="13" fillId="0" borderId="162" xfId="59" applyNumberFormat="1" applyFont="1" applyBorder="1" applyAlignment="1">
      <alignment vertical="center"/>
      <protection/>
    </xf>
    <xf numFmtId="3" fontId="13" fillId="0" borderId="163" xfId="59" applyNumberFormat="1" applyFont="1" applyBorder="1" applyAlignment="1">
      <alignment vertical="center"/>
      <protection/>
    </xf>
    <xf numFmtId="3" fontId="13" fillId="0" borderId="164" xfId="59" applyNumberFormat="1" applyFont="1" applyBorder="1" applyAlignment="1">
      <alignment vertical="center"/>
      <protection/>
    </xf>
    <xf numFmtId="169" fontId="35" fillId="0" borderId="158" xfId="81" applyNumberFormat="1" applyFont="1" applyFill="1" applyBorder="1" applyAlignment="1" applyProtection="1">
      <alignment horizontal="center"/>
      <protection/>
    </xf>
    <xf numFmtId="169" fontId="35" fillId="0" borderId="165" xfId="81" applyNumberFormat="1" applyFont="1" applyFill="1" applyBorder="1" applyAlignment="1" applyProtection="1">
      <alignment horizontal="center"/>
      <protection/>
    </xf>
    <xf numFmtId="3" fontId="35" fillId="0" borderId="0" xfId="59" applyNumberFormat="1" applyFont="1" applyBorder="1">
      <alignment/>
      <protection/>
    </xf>
    <xf numFmtId="3" fontId="57" fillId="0" borderId="0" xfId="59" applyNumberFormat="1" applyFont="1" applyBorder="1" applyAlignment="1">
      <alignment horizontal="right" vertical="center"/>
      <protection/>
    </xf>
    <xf numFmtId="0" fontId="55" fillId="0" borderId="0" xfId="59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3" fontId="35" fillId="0" borderId="51" xfId="59" applyNumberFormat="1" applyFont="1" applyBorder="1">
      <alignment/>
      <protection/>
    </xf>
    <xf numFmtId="3" fontId="35" fillId="0" borderId="51" xfId="59" applyNumberFormat="1" applyFont="1" applyBorder="1" applyAlignment="1">
      <alignment vertical="top"/>
      <protection/>
    </xf>
    <xf numFmtId="3" fontId="13" fillId="0" borderId="46" xfId="59" applyNumberFormat="1" applyFont="1" applyBorder="1" applyAlignment="1">
      <alignment horizontal="right" vertical="center"/>
      <protection/>
    </xf>
    <xf numFmtId="3" fontId="35" fillId="0" borderId="51" xfId="59" applyNumberFormat="1" applyFont="1" applyBorder="1" applyAlignment="1">
      <alignment horizontal="right"/>
      <protection/>
    </xf>
    <xf numFmtId="3" fontId="13" fillId="0" borderId="122" xfId="59" applyNumberFormat="1" applyFont="1" applyBorder="1" applyAlignment="1">
      <alignment horizontal="right" vertical="center"/>
      <protection/>
    </xf>
    <xf numFmtId="3" fontId="13" fillId="0" borderId="60" xfId="59" applyNumberFormat="1" applyFont="1" applyBorder="1" applyAlignment="1">
      <alignment vertical="center"/>
      <protection/>
    </xf>
    <xf numFmtId="3" fontId="35" fillId="0" borderId="51" xfId="59" applyNumberFormat="1" applyFont="1" applyBorder="1" applyAlignment="1">
      <alignment vertical="center"/>
      <protection/>
    </xf>
    <xf numFmtId="3" fontId="13" fillId="0" borderId="51" xfId="59" applyNumberFormat="1" applyFont="1" applyBorder="1" applyAlignment="1">
      <alignment vertical="center"/>
      <protection/>
    </xf>
    <xf numFmtId="3" fontId="13" fillId="0" borderId="127" xfId="59" applyNumberFormat="1" applyFont="1" applyBorder="1" applyAlignment="1">
      <alignment vertical="center"/>
      <protection/>
    </xf>
    <xf numFmtId="3" fontId="13" fillId="0" borderId="51" xfId="59" applyNumberFormat="1" applyFont="1" applyBorder="1" applyAlignment="1">
      <alignment horizontal="right" vertical="center"/>
      <protection/>
    </xf>
    <xf numFmtId="169" fontId="35" fillId="0" borderId="48" xfId="81" applyNumberFormat="1" applyFont="1" applyFill="1" applyBorder="1" applyAlignment="1" applyProtection="1">
      <alignment horizontal="center"/>
      <protection/>
    </xf>
    <xf numFmtId="169" fontId="35" fillId="0" borderId="125" xfId="81" applyNumberFormat="1" applyFont="1" applyFill="1" applyBorder="1" applyAlignment="1" applyProtection="1">
      <alignment horizontal="center"/>
      <protection/>
    </xf>
    <xf numFmtId="3" fontId="55" fillId="35" borderId="0" xfId="61" applyNumberFormat="1" applyFont="1" applyFill="1" applyBorder="1">
      <alignment/>
      <protection/>
    </xf>
    <xf numFmtId="3" fontId="51" fillId="34" borderId="106" xfId="61" applyNumberFormat="1" applyFont="1" applyFill="1" applyBorder="1" applyAlignment="1">
      <alignment horizontal="center" vertical="center"/>
      <protection/>
    </xf>
    <xf numFmtId="3" fontId="6" fillId="35" borderId="106" xfId="61" applyNumberFormat="1" applyFont="1" applyFill="1" applyBorder="1" applyAlignment="1">
      <alignment horizontal="left" vertical="center" wrapText="1"/>
      <protection/>
    </xf>
    <xf numFmtId="3" fontId="55" fillId="35" borderId="108" xfId="61" applyNumberFormat="1" applyFont="1" applyFill="1" applyBorder="1" applyAlignment="1">
      <alignment horizontal="center" vertical="center" wrapText="1"/>
      <protection/>
    </xf>
    <xf numFmtId="3" fontId="55" fillId="35" borderId="46" xfId="61" applyNumberFormat="1" applyFont="1" applyFill="1" applyBorder="1" applyAlignment="1">
      <alignment horizontal="right"/>
      <protection/>
    </xf>
    <xf numFmtId="3" fontId="7" fillId="37" borderId="134" xfId="70" applyNumberFormat="1" applyFont="1" applyFill="1" applyBorder="1" applyAlignment="1">
      <alignment horizontal="center" wrapText="1"/>
      <protection/>
    </xf>
    <xf numFmtId="3" fontId="6" fillId="35" borderId="125" xfId="61" applyNumberFormat="1" applyFont="1" applyFill="1" applyBorder="1" applyAlignment="1">
      <alignment horizontal="right"/>
      <protection/>
    </xf>
    <xf numFmtId="3" fontId="56" fillId="37" borderId="46" xfId="70" applyNumberFormat="1" applyFont="1" applyFill="1" applyBorder="1" applyAlignment="1">
      <alignment horizontal="center" wrapText="1"/>
      <protection/>
    </xf>
    <xf numFmtId="3" fontId="56" fillId="37" borderId="46" xfId="61" applyNumberFormat="1" applyFont="1" applyFill="1" applyBorder="1" applyAlignment="1">
      <alignment horizontal="right"/>
      <protection/>
    </xf>
    <xf numFmtId="3" fontId="55" fillId="37" borderId="46" xfId="61" applyNumberFormat="1" applyFont="1" applyFill="1" applyBorder="1" applyAlignment="1">
      <alignment horizontal="right"/>
      <protection/>
    </xf>
    <xf numFmtId="3" fontId="55" fillId="34" borderId="74" xfId="61" applyNumberFormat="1" applyFont="1" applyFill="1" applyBorder="1">
      <alignment/>
      <protection/>
    </xf>
    <xf numFmtId="3" fontId="55" fillId="34" borderId="74" xfId="61" applyNumberFormat="1" applyFont="1" applyFill="1" applyBorder="1" applyAlignment="1">
      <alignment horizontal="center" vertical="top"/>
      <protection/>
    </xf>
    <xf numFmtId="0" fontId="56" fillId="15" borderId="46" xfId="56" applyFont="1" applyFill="1" applyBorder="1" applyAlignment="1">
      <alignment horizontal="center" wrapText="1"/>
      <protection/>
    </xf>
    <xf numFmtId="3" fontId="55" fillId="15" borderId="46" xfId="61" applyNumberFormat="1" applyFont="1" applyFill="1" applyBorder="1" applyAlignment="1">
      <alignment horizontal="right"/>
      <protection/>
    </xf>
    <xf numFmtId="3" fontId="6" fillId="15" borderId="132" xfId="61" applyNumberFormat="1" applyFont="1" applyFill="1" applyBorder="1" applyAlignment="1">
      <alignment horizontal="right" vertical="center"/>
      <protection/>
    </xf>
    <xf numFmtId="3" fontId="99" fillId="34" borderId="105" xfId="61" applyNumberFormat="1" applyFont="1" applyFill="1" applyBorder="1" applyAlignment="1">
      <alignment horizontal="center" vertical="center"/>
      <protection/>
    </xf>
    <xf numFmtId="3" fontId="99" fillId="15" borderId="105" xfId="61" applyNumberFormat="1" applyFont="1" applyFill="1" applyBorder="1" applyAlignment="1">
      <alignment horizontal="center" vertical="center"/>
      <protection/>
    </xf>
    <xf numFmtId="3" fontId="100" fillId="15" borderId="107" xfId="61" applyNumberFormat="1" applyFont="1" applyFill="1" applyBorder="1" applyAlignment="1">
      <alignment vertical="center" wrapText="1"/>
      <protection/>
    </xf>
    <xf numFmtId="0" fontId="101" fillId="34" borderId="0" xfId="0" applyFont="1" applyFill="1" applyAlignment="1">
      <alignment/>
    </xf>
    <xf numFmtId="3" fontId="102" fillId="15" borderId="74" xfId="61" applyNumberFormat="1" applyFont="1" applyFill="1" applyBorder="1" applyAlignment="1">
      <alignment horizontal="center" vertical="center" wrapText="1"/>
      <protection/>
    </xf>
    <xf numFmtId="3" fontId="12" fillId="34" borderId="85" xfId="72" applyNumberFormat="1" applyFont="1" applyFill="1" applyBorder="1" applyAlignment="1">
      <alignment horizontal="right"/>
      <protection/>
    </xf>
    <xf numFmtId="3" fontId="58" fillId="39" borderId="119" xfId="61" applyNumberFormat="1" applyFont="1" applyFill="1" applyBorder="1">
      <alignment/>
      <protection/>
    </xf>
    <xf numFmtId="3" fontId="58" fillId="39" borderId="69" xfId="61" applyNumberFormat="1" applyFont="1" applyFill="1" applyBorder="1" applyAlignment="1">
      <alignment horizontal="center" vertical="top"/>
      <protection/>
    </xf>
    <xf numFmtId="3" fontId="42" fillId="39" borderId="47" xfId="0" applyNumberFormat="1" applyFont="1" applyFill="1" applyBorder="1" applyAlignment="1">
      <alignment horizontal="right" vertical="center"/>
    </xf>
    <xf numFmtId="3" fontId="34" fillId="46" borderId="69" xfId="61" applyNumberFormat="1" applyFont="1" applyFill="1" applyBorder="1" applyAlignment="1">
      <alignment horizontal="right"/>
      <protection/>
    </xf>
    <xf numFmtId="3" fontId="10" fillId="34" borderId="0" xfId="61" applyNumberFormat="1" applyFont="1" applyFill="1">
      <alignment/>
      <protection/>
    </xf>
    <xf numFmtId="0" fontId="9" fillId="34" borderId="0" xfId="71" applyFont="1" applyFill="1" applyProtection="1">
      <alignment/>
      <protection/>
    </xf>
    <xf numFmtId="3" fontId="10" fillId="34" borderId="0" xfId="61" applyNumberFormat="1" applyFont="1" applyFill="1" applyAlignment="1">
      <alignment horizontal="right"/>
      <protection/>
    </xf>
    <xf numFmtId="3" fontId="25" fillId="34" borderId="0" xfId="0" applyNumberFormat="1" applyFont="1" applyFill="1" applyAlignment="1">
      <alignment/>
    </xf>
    <xf numFmtId="3" fontId="10" fillId="34" borderId="0" xfId="61" applyNumberFormat="1" applyFont="1" applyFill="1" applyAlignment="1">
      <alignment vertical="center"/>
      <protection/>
    </xf>
    <xf numFmtId="0" fontId="38" fillId="34" borderId="0" xfId="61" applyFont="1" applyFill="1" applyBorder="1" applyAlignment="1">
      <alignment wrapText="1"/>
      <protection/>
    </xf>
    <xf numFmtId="0" fontId="10" fillId="34" borderId="0" xfId="61" applyFont="1" applyFill="1" applyBorder="1" applyAlignment="1">
      <alignment wrapText="1"/>
      <protection/>
    </xf>
    <xf numFmtId="0" fontId="61" fillId="34" borderId="0" xfId="56" applyFont="1" applyFill="1">
      <alignment/>
      <protection/>
    </xf>
    <xf numFmtId="3" fontId="10" fillId="34" borderId="0" xfId="61" applyNumberFormat="1" applyFont="1" applyFill="1" applyBorder="1" applyAlignment="1">
      <alignment horizontal="right"/>
      <protection/>
    </xf>
    <xf numFmtId="3" fontId="10" fillId="34" borderId="166" xfId="61" applyNumberFormat="1" applyFont="1" applyFill="1" applyBorder="1" applyAlignment="1">
      <alignment horizontal="center"/>
      <protection/>
    </xf>
    <xf numFmtId="3" fontId="10" fillId="34" borderId="62" xfId="61" applyNumberFormat="1" applyFont="1" applyFill="1" applyBorder="1" applyAlignment="1">
      <alignment horizontal="center" wrapText="1"/>
      <protection/>
    </xf>
    <xf numFmtId="3" fontId="10" fillId="34" borderId="62" xfId="61" applyNumberFormat="1" applyFont="1" applyFill="1" applyBorder="1" applyAlignment="1">
      <alignment horizontal="center"/>
      <protection/>
    </xf>
    <xf numFmtId="3" fontId="10" fillId="34" borderId="167" xfId="61" applyNumberFormat="1" applyFont="1" applyFill="1" applyBorder="1" applyAlignment="1">
      <alignment horizontal="center"/>
      <protection/>
    </xf>
    <xf numFmtId="3" fontId="10" fillId="34" borderId="77" xfId="57" applyNumberFormat="1" applyFont="1" applyFill="1" applyBorder="1" applyAlignment="1">
      <alignment horizontal="center" vertical="center" wrapText="1"/>
      <protection/>
    </xf>
    <xf numFmtId="3" fontId="10" fillId="35" borderId="168" xfId="61" applyNumberFormat="1" applyFont="1" applyFill="1" applyBorder="1" applyAlignment="1">
      <alignment horizontal="center"/>
      <protection/>
    </xf>
    <xf numFmtId="3" fontId="10" fillId="35" borderId="113" xfId="61" applyNumberFormat="1" applyFont="1" applyFill="1" applyBorder="1" applyAlignment="1">
      <alignment horizontal="center"/>
      <protection/>
    </xf>
    <xf numFmtId="3" fontId="38" fillId="35" borderId="113" xfId="61" applyNumberFormat="1" applyFont="1" applyFill="1" applyBorder="1" applyAlignment="1">
      <alignment horizontal="center" vertical="center" wrapText="1"/>
      <protection/>
    </xf>
    <xf numFmtId="3" fontId="38" fillId="35" borderId="113" xfId="61" applyNumberFormat="1" applyFont="1" applyFill="1" applyBorder="1" applyAlignment="1">
      <alignment horizontal="center" wrapText="1"/>
      <protection/>
    </xf>
    <xf numFmtId="3" fontId="10" fillId="35" borderId="113" xfId="61" applyNumberFormat="1" applyFont="1" applyFill="1" applyBorder="1" applyAlignment="1">
      <alignment horizontal="right"/>
      <protection/>
    </xf>
    <xf numFmtId="3" fontId="38" fillId="35" borderId="113" xfId="61" applyNumberFormat="1" applyFont="1" applyFill="1" applyBorder="1" applyAlignment="1">
      <alignment horizontal="right"/>
      <protection/>
    </xf>
    <xf numFmtId="3" fontId="38" fillId="35" borderId="169" xfId="61" applyNumberFormat="1" applyFont="1" applyFill="1" applyBorder="1" applyAlignment="1">
      <alignment horizontal="right"/>
      <protection/>
    </xf>
    <xf numFmtId="3" fontId="38" fillId="35" borderId="170" xfId="61" applyNumberFormat="1" applyFont="1" applyFill="1" applyBorder="1" applyAlignment="1">
      <alignment horizontal="right"/>
      <protection/>
    </xf>
    <xf numFmtId="3" fontId="38" fillId="35" borderId="171" xfId="61" applyNumberFormat="1" applyFont="1" applyFill="1" applyBorder="1" applyAlignment="1">
      <alignment horizontal="right"/>
      <protection/>
    </xf>
    <xf numFmtId="3" fontId="38" fillId="35" borderId="172" xfId="61" applyNumberFormat="1" applyFont="1" applyFill="1" applyBorder="1" applyAlignment="1">
      <alignment horizontal="right"/>
      <protection/>
    </xf>
    <xf numFmtId="3" fontId="25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3" fontId="10" fillId="34" borderId="173" xfId="61" applyNumberFormat="1" applyFont="1" applyFill="1" applyBorder="1" applyAlignment="1">
      <alignment horizontal="center"/>
      <protection/>
    </xf>
    <xf numFmtId="3" fontId="10" fillId="34" borderId="74" xfId="61" applyNumberFormat="1" applyFont="1" applyFill="1" applyBorder="1" applyAlignment="1">
      <alignment horizontal="center"/>
      <protection/>
    </xf>
    <xf numFmtId="3" fontId="38" fillId="34" borderId="74" xfId="61" applyNumberFormat="1" applyFont="1" applyFill="1" applyBorder="1" applyAlignment="1">
      <alignment horizontal="center" vertical="center" wrapText="1"/>
      <protection/>
    </xf>
    <xf numFmtId="3" fontId="38" fillId="34" borderId="74" xfId="61" applyNumberFormat="1" applyFont="1" applyFill="1" applyBorder="1" applyAlignment="1">
      <alignment horizontal="center" wrapText="1"/>
      <protection/>
    </xf>
    <xf numFmtId="3" fontId="10" fillId="34" borderId="74" xfId="61" applyNumberFormat="1" applyFont="1" applyFill="1" applyBorder="1" applyAlignment="1">
      <alignment horizontal="right"/>
      <protection/>
    </xf>
    <xf numFmtId="3" fontId="38" fillId="34" borderId="174" xfId="61" applyNumberFormat="1" applyFont="1" applyFill="1" applyBorder="1" applyAlignment="1">
      <alignment horizontal="right"/>
      <protection/>
    </xf>
    <xf numFmtId="3" fontId="10" fillId="34" borderId="175" xfId="61" applyNumberFormat="1" applyFont="1" applyFill="1" applyBorder="1" applyAlignment="1">
      <alignment horizontal="right"/>
      <protection/>
    </xf>
    <xf numFmtId="3" fontId="10" fillId="34" borderId="91" xfId="61" applyNumberFormat="1" applyFont="1" applyFill="1" applyBorder="1" applyAlignment="1">
      <alignment horizontal="right"/>
      <protection/>
    </xf>
    <xf numFmtId="3" fontId="10" fillId="34" borderId="176" xfId="61" applyNumberFormat="1" applyFont="1" applyFill="1" applyBorder="1" applyAlignment="1">
      <alignment horizontal="right"/>
      <protection/>
    </xf>
    <xf numFmtId="3" fontId="34" fillId="36" borderId="177" xfId="61" applyNumberFormat="1" applyFont="1" applyFill="1" applyBorder="1" applyAlignment="1">
      <alignment horizontal="center"/>
      <protection/>
    </xf>
    <xf numFmtId="3" fontId="34" fillId="36" borderId="178" xfId="61" applyNumberFormat="1" applyFont="1" applyFill="1" applyBorder="1" applyAlignment="1">
      <alignment horizontal="center"/>
      <protection/>
    </xf>
    <xf numFmtId="3" fontId="37" fillId="46" borderId="178" xfId="61" applyNumberFormat="1" applyFont="1" applyFill="1" applyBorder="1" applyAlignment="1">
      <alignment horizontal="center" vertical="center" wrapText="1"/>
      <protection/>
    </xf>
    <xf numFmtId="3" fontId="37" fillId="46" borderId="178" xfId="61" applyNumberFormat="1" applyFont="1" applyFill="1" applyBorder="1" applyAlignment="1">
      <alignment horizontal="center" wrapText="1"/>
      <protection/>
    </xf>
    <xf numFmtId="3" fontId="34" fillId="46" borderId="178" xfId="61" applyNumberFormat="1" applyFont="1" applyFill="1" applyBorder="1" applyAlignment="1">
      <alignment horizontal="right"/>
      <protection/>
    </xf>
    <xf numFmtId="3" fontId="34" fillId="46" borderId="179" xfId="61" applyNumberFormat="1" applyFont="1" applyFill="1" applyBorder="1" applyAlignment="1">
      <alignment horizontal="right"/>
      <protection/>
    </xf>
    <xf numFmtId="3" fontId="34" fillId="46" borderId="180" xfId="61" applyNumberFormat="1" applyFont="1" applyFill="1" applyBorder="1" applyAlignment="1">
      <alignment horizontal="right"/>
      <protection/>
    </xf>
    <xf numFmtId="3" fontId="34" fillId="46" borderId="181" xfId="61" applyNumberFormat="1" applyFont="1" applyFill="1" applyBorder="1" applyAlignment="1">
      <alignment horizontal="right"/>
      <protection/>
    </xf>
    <xf numFmtId="3" fontId="34" fillId="46" borderId="182" xfId="61" applyNumberFormat="1" applyFont="1" applyFill="1" applyBorder="1" applyAlignment="1">
      <alignment horizontal="right"/>
      <protection/>
    </xf>
    <xf numFmtId="3" fontId="62" fillId="36" borderId="0" xfId="0" applyNumberFormat="1" applyFont="1" applyFill="1" applyAlignment="1">
      <alignment/>
    </xf>
    <xf numFmtId="0" fontId="63" fillId="36" borderId="0" xfId="0" applyFont="1" applyFill="1" applyAlignment="1">
      <alignment/>
    </xf>
    <xf numFmtId="3" fontId="10" fillId="34" borderId="183" xfId="61" applyNumberFormat="1" applyFont="1" applyFill="1" applyBorder="1" applyAlignment="1">
      <alignment horizontal="center"/>
      <protection/>
    </xf>
    <xf numFmtId="3" fontId="10" fillId="34" borderId="114" xfId="61" applyNumberFormat="1" applyFont="1" applyFill="1" applyBorder="1" applyAlignment="1">
      <alignment horizontal="center"/>
      <protection/>
    </xf>
    <xf numFmtId="3" fontId="38" fillId="34" borderId="114" xfId="70" applyNumberFormat="1" applyFont="1" applyFill="1" applyBorder="1" applyAlignment="1">
      <alignment wrapText="1"/>
      <protection/>
    </xf>
    <xf numFmtId="3" fontId="10" fillId="34" borderId="114" xfId="61" applyNumberFormat="1" applyFont="1" applyFill="1" applyBorder="1" applyAlignment="1">
      <alignment horizontal="center" vertical="center" wrapText="1"/>
      <protection/>
    </xf>
    <xf numFmtId="3" fontId="38" fillId="34" borderId="114" xfId="61" applyNumberFormat="1" applyFont="1" applyFill="1" applyBorder="1" applyAlignment="1">
      <alignment horizontal="center" wrapText="1"/>
      <protection/>
    </xf>
    <xf numFmtId="3" fontId="10" fillId="34" borderId="114" xfId="61" applyNumberFormat="1" applyFont="1" applyFill="1" applyBorder="1" applyAlignment="1">
      <alignment horizontal="right"/>
      <protection/>
    </xf>
    <xf numFmtId="3" fontId="38" fillId="34" borderId="114" xfId="61" applyNumberFormat="1" applyFont="1" applyFill="1" applyBorder="1" applyAlignment="1">
      <alignment horizontal="right"/>
      <protection/>
    </xf>
    <xf numFmtId="3" fontId="38" fillId="34" borderId="184" xfId="61" applyNumberFormat="1" applyFont="1" applyFill="1" applyBorder="1" applyAlignment="1">
      <alignment horizontal="right"/>
      <protection/>
    </xf>
    <xf numFmtId="3" fontId="38" fillId="34" borderId="185" xfId="61" applyNumberFormat="1" applyFont="1" applyFill="1" applyBorder="1" applyAlignment="1">
      <alignment horizontal="right"/>
      <protection/>
    </xf>
    <xf numFmtId="3" fontId="38" fillId="34" borderId="186" xfId="61" applyNumberFormat="1" applyFont="1" applyFill="1" applyBorder="1" applyAlignment="1">
      <alignment horizontal="right"/>
      <protection/>
    </xf>
    <xf numFmtId="3" fontId="38" fillId="34" borderId="187" xfId="61" applyNumberFormat="1" applyFont="1" applyFill="1" applyBorder="1" applyAlignment="1">
      <alignment horizontal="right"/>
      <protection/>
    </xf>
    <xf numFmtId="3" fontId="10" fillId="35" borderId="188" xfId="61" applyNumberFormat="1" applyFont="1" applyFill="1" applyBorder="1" applyAlignment="1">
      <alignment horizontal="center"/>
      <protection/>
    </xf>
    <xf numFmtId="3" fontId="10" fillId="35" borderId="112" xfId="61" applyNumberFormat="1" applyFont="1" applyFill="1" applyBorder="1" applyAlignment="1">
      <alignment horizontal="center"/>
      <protection/>
    </xf>
    <xf numFmtId="3" fontId="38" fillId="35" borderId="112" xfId="61" applyNumberFormat="1" applyFont="1" applyFill="1" applyBorder="1" applyAlignment="1">
      <alignment horizontal="center" vertical="center" wrapText="1"/>
      <protection/>
    </xf>
    <xf numFmtId="3" fontId="38" fillId="35" borderId="112" xfId="61" applyNumberFormat="1" applyFont="1" applyFill="1" applyBorder="1" applyAlignment="1">
      <alignment horizontal="center" wrapText="1"/>
      <protection/>
    </xf>
    <xf numFmtId="3" fontId="10" fillId="35" borderId="112" xfId="61" applyNumberFormat="1" applyFont="1" applyFill="1" applyBorder="1" applyAlignment="1">
      <alignment horizontal="right"/>
      <protection/>
    </xf>
    <xf numFmtId="3" fontId="38" fillId="35" borderId="112" xfId="61" applyNumberFormat="1" applyFont="1" applyFill="1" applyBorder="1" applyAlignment="1">
      <alignment horizontal="right"/>
      <protection/>
    </xf>
    <xf numFmtId="3" fontId="38" fillId="35" borderId="189" xfId="61" applyNumberFormat="1" applyFont="1" applyFill="1" applyBorder="1" applyAlignment="1">
      <alignment horizontal="right"/>
      <protection/>
    </xf>
    <xf numFmtId="3" fontId="38" fillId="35" borderId="190" xfId="61" applyNumberFormat="1" applyFont="1" applyFill="1" applyBorder="1" applyAlignment="1">
      <alignment horizontal="right"/>
      <protection/>
    </xf>
    <xf numFmtId="3" fontId="38" fillId="35" borderId="191" xfId="61" applyNumberFormat="1" applyFont="1" applyFill="1" applyBorder="1" applyAlignment="1">
      <alignment horizontal="right"/>
      <protection/>
    </xf>
    <xf numFmtId="3" fontId="38" fillId="35" borderId="192" xfId="61" applyNumberFormat="1" applyFont="1" applyFill="1" applyBorder="1" applyAlignment="1">
      <alignment horizontal="right"/>
      <protection/>
    </xf>
    <xf numFmtId="3" fontId="38" fillId="34" borderId="74" xfId="61" applyNumberFormat="1" applyFont="1" applyFill="1" applyBorder="1" applyAlignment="1">
      <alignment horizontal="center" wrapText="1"/>
      <protection/>
    </xf>
    <xf numFmtId="3" fontId="38" fillId="34" borderId="176" xfId="61" applyNumberFormat="1" applyFont="1" applyFill="1" applyBorder="1" applyAlignment="1">
      <alignment horizontal="right"/>
      <protection/>
    </xf>
    <xf numFmtId="3" fontId="37" fillId="46" borderId="69" xfId="61" applyNumberFormat="1" applyFont="1" applyFill="1" applyBorder="1" applyAlignment="1">
      <alignment horizontal="center" vertical="center" wrapText="1"/>
      <protection/>
    </xf>
    <xf numFmtId="3" fontId="37" fillId="46" borderId="178" xfId="61" applyNumberFormat="1" applyFont="1" applyFill="1" applyBorder="1" applyAlignment="1">
      <alignment horizontal="center" wrapText="1"/>
      <protection/>
    </xf>
    <xf numFmtId="3" fontId="37" fillId="46" borderId="178" xfId="61" applyNumberFormat="1" applyFont="1" applyFill="1" applyBorder="1" applyAlignment="1">
      <alignment horizontal="right"/>
      <protection/>
    </xf>
    <xf numFmtId="3" fontId="37" fillId="46" borderId="179" xfId="61" applyNumberFormat="1" applyFont="1" applyFill="1" applyBorder="1" applyAlignment="1">
      <alignment horizontal="right"/>
      <protection/>
    </xf>
    <xf numFmtId="3" fontId="37" fillId="46" borderId="180" xfId="61" applyNumberFormat="1" applyFont="1" applyFill="1" applyBorder="1" applyAlignment="1">
      <alignment horizontal="right"/>
      <protection/>
    </xf>
    <xf numFmtId="3" fontId="37" fillId="46" borderId="181" xfId="61" applyNumberFormat="1" applyFont="1" applyFill="1" applyBorder="1" applyAlignment="1">
      <alignment horizontal="right"/>
      <protection/>
    </xf>
    <xf numFmtId="3" fontId="37" fillId="46" borderId="182" xfId="61" applyNumberFormat="1" applyFont="1" applyFill="1" applyBorder="1" applyAlignment="1">
      <alignment horizontal="right"/>
      <protection/>
    </xf>
    <xf numFmtId="3" fontId="10" fillId="34" borderId="193" xfId="61" applyNumberFormat="1" applyFont="1" applyFill="1" applyBorder="1" applyAlignment="1">
      <alignment horizontal="center"/>
      <protection/>
    </xf>
    <xf numFmtId="3" fontId="10" fillId="34" borderId="115" xfId="61" applyNumberFormat="1" applyFont="1" applyFill="1" applyBorder="1" applyAlignment="1">
      <alignment horizontal="center"/>
      <protection/>
    </xf>
    <xf numFmtId="3" fontId="38" fillId="34" borderId="115" xfId="70" applyNumberFormat="1" applyFont="1" applyFill="1" applyBorder="1" applyAlignment="1">
      <alignment wrapText="1"/>
      <protection/>
    </xf>
    <xf numFmtId="3" fontId="10" fillId="34" borderId="115" xfId="61" applyNumberFormat="1" applyFont="1" applyFill="1" applyBorder="1" applyAlignment="1">
      <alignment horizontal="center" vertical="center" wrapText="1"/>
      <protection/>
    </xf>
    <xf numFmtId="3" fontId="38" fillId="34" borderId="115" xfId="61" applyNumberFormat="1" applyFont="1" applyFill="1" applyBorder="1" applyAlignment="1">
      <alignment horizontal="center" wrapText="1"/>
      <protection/>
    </xf>
    <xf numFmtId="3" fontId="10" fillId="34" borderId="115" xfId="61" applyNumberFormat="1" applyFont="1" applyFill="1" applyBorder="1" applyAlignment="1">
      <alignment horizontal="right"/>
      <protection/>
    </xf>
    <xf numFmtId="3" fontId="38" fillId="34" borderId="115" xfId="61" applyNumberFormat="1" applyFont="1" applyFill="1" applyBorder="1" applyAlignment="1">
      <alignment horizontal="right"/>
      <protection/>
    </xf>
    <xf numFmtId="3" fontId="38" fillId="34" borderId="194" xfId="61" applyNumberFormat="1" applyFont="1" applyFill="1" applyBorder="1" applyAlignment="1">
      <alignment horizontal="right"/>
      <protection/>
    </xf>
    <xf numFmtId="3" fontId="38" fillId="34" borderId="195" xfId="61" applyNumberFormat="1" applyFont="1" applyFill="1" applyBorder="1" applyAlignment="1">
      <alignment horizontal="right"/>
      <protection/>
    </xf>
    <xf numFmtId="3" fontId="38" fillId="34" borderId="196" xfId="61" applyNumberFormat="1" applyFont="1" applyFill="1" applyBorder="1" applyAlignment="1">
      <alignment horizontal="right"/>
      <protection/>
    </xf>
    <xf numFmtId="3" fontId="38" fillId="34" borderId="197" xfId="61" applyNumberFormat="1" applyFont="1" applyFill="1" applyBorder="1" applyAlignment="1">
      <alignment horizontal="right"/>
      <protection/>
    </xf>
    <xf numFmtId="3" fontId="10" fillId="35" borderId="198" xfId="61" applyNumberFormat="1" applyFont="1" applyFill="1" applyBorder="1" applyAlignment="1">
      <alignment horizontal="center"/>
      <protection/>
    </xf>
    <xf numFmtId="3" fontId="10" fillId="35" borderId="66" xfId="61" applyNumberFormat="1" applyFont="1" applyFill="1" applyBorder="1" applyAlignment="1">
      <alignment horizontal="center"/>
      <protection/>
    </xf>
    <xf numFmtId="3" fontId="38" fillId="35" borderId="66" xfId="61" applyNumberFormat="1" applyFont="1" applyFill="1" applyBorder="1" applyAlignment="1">
      <alignment horizontal="center" vertical="center" wrapText="1"/>
      <protection/>
    </xf>
    <xf numFmtId="3" fontId="38" fillId="35" borderId="66" xfId="61" applyNumberFormat="1" applyFont="1" applyFill="1" applyBorder="1" applyAlignment="1">
      <alignment horizontal="center" wrapText="1"/>
      <protection/>
    </xf>
    <xf numFmtId="3" fontId="10" fillId="35" borderId="66" xfId="61" applyNumberFormat="1" applyFont="1" applyFill="1" applyBorder="1" applyAlignment="1">
      <alignment horizontal="right"/>
      <protection/>
    </xf>
    <xf numFmtId="3" fontId="38" fillId="35" borderId="66" xfId="61" applyNumberFormat="1" applyFont="1" applyFill="1" applyBorder="1" applyAlignment="1">
      <alignment horizontal="right"/>
      <protection/>
    </xf>
    <xf numFmtId="3" fontId="38" fillId="35" borderId="89" xfId="61" applyNumberFormat="1" applyFont="1" applyFill="1" applyBorder="1" applyAlignment="1">
      <alignment horizontal="right"/>
      <protection/>
    </xf>
    <xf numFmtId="3" fontId="38" fillId="35" borderId="199" xfId="61" applyNumberFormat="1" applyFont="1" applyFill="1" applyBorder="1" applyAlignment="1">
      <alignment horizontal="right"/>
      <protection/>
    </xf>
    <xf numFmtId="3" fontId="38" fillId="35" borderId="200" xfId="61" applyNumberFormat="1" applyFont="1" applyFill="1" applyBorder="1" applyAlignment="1">
      <alignment horizontal="right"/>
      <protection/>
    </xf>
    <xf numFmtId="3" fontId="38" fillId="35" borderId="201" xfId="61" applyNumberFormat="1" applyFont="1" applyFill="1" applyBorder="1" applyAlignment="1">
      <alignment horizontal="right"/>
      <protection/>
    </xf>
    <xf numFmtId="3" fontId="10" fillId="34" borderId="73" xfId="61" applyNumberFormat="1" applyFont="1" applyFill="1" applyBorder="1" applyAlignment="1">
      <alignment horizontal="center"/>
      <protection/>
    </xf>
    <xf numFmtId="3" fontId="34" fillId="36" borderId="68" xfId="61" applyNumberFormat="1" applyFont="1" applyFill="1" applyBorder="1" applyAlignment="1">
      <alignment horizontal="center"/>
      <protection/>
    </xf>
    <xf numFmtId="3" fontId="34" fillId="36" borderId="69" xfId="61" applyNumberFormat="1" applyFont="1" applyFill="1" applyBorder="1" applyAlignment="1">
      <alignment horizontal="center"/>
      <protection/>
    </xf>
    <xf numFmtId="3" fontId="37" fillId="46" borderId="69" xfId="61" applyNumberFormat="1" applyFont="1" applyFill="1" applyBorder="1" applyAlignment="1">
      <alignment horizontal="center" wrapText="1"/>
      <protection/>
    </xf>
    <xf numFmtId="3" fontId="37" fillId="46" borderId="69" xfId="61" applyNumberFormat="1" applyFont="1" applyFill="1" applyBorder="1" applyAlignment="1">
      <alignment horizontal="right"/>
      <protection/>
    </xf>
    <xf numFmtId="3" fontId="37" fillId="46" borderId="93" xfId="61" applyNumberFormat="1" applyFont="1" applyFill="1" applyBorder="1" applyAlignment="1">
      <alignment horizontal="right"/>
      <protection/>
    </xf>
    <xf numFmtId="3" fontId="37" fillId="46" borderId="202" xfId="61" applyNumberFormat="1" applyFont="1" applyFill="1" applyBorder="1" applyAlignment="1">
      <alignment horizontal="right"/>
      <protection/>
    </xf>
    <xf numFmtId="3" fontId="37" fillId="46" borderId="203" xfId="61" applyNumberFormat="1" applyFont="1" applyFill="1" applyBorder="1" applyAlignment="1">
      <alignment horizontal="right"/>
      <protection/>
    </xf>
    <xf numFmtId="3" fontId="37" fillId="46" borderId="204" xfId="61" applyNumberFormat="1" applyFont="1" applyFill="1" applyBorder="1" applyAlignment="1">
      <alignment horizontal="right"/>
      <protection/>
    </xf>
    <xf numFmtId="3" fontId="10" fillId="34" borderId="205" xfId="61" applyNumberFormat="1" applyFont="1" applyFill="1" applyBorder="1" applyAlignment="1">
      <alignment horizontal="center"/>
      <protection/>
    </xf>
    <xf numFmtId="3" fontId="38" fillId="34" borderId="115" xfId="57" applyNumberFormat="1" applyFont="1" applyFill="1" applyBorder="1" applyAlignment="1">
      <alignment horizontal="left"/>
      <protection/>
    </xf>
    <xf numFmtId="3" fontId="10" fillId="34" borderId="115" xfId="57" applyNumberFormat="1" applyFont="1" applyFill="1" applyBorder="1" applyAlignment="1">
      <alignment horizontal="center" vertical="center"/>
      <protection/>
    </xf>
    <xf numFmtId="3" fontId="38" fillId="34" borderId="115" xfId="61" applyNumberFormat="1" applyFont="1" applyFill="1" applyBorder="1" applyAlignment="1">
      <alignment horizontal="center" wrapText="1"/>
      <protection/>
    </xf>
    <xf numFmtId="3" fontId="10" fillId="34" borderId="65" xfId="61" applyNumberFormat="1" applyFont="1" applyFill="1" applyBorder="1" applyAlignment="1">
      <alignment horizontal="center"/>
      <protection/>
    </xf>
    <xf numFmtId="3" fontId="10" fillId="34" borderId="66" xfId="61" applyNumberFormat="1" applyFont="1" applyFill="1" applyBorder="1" applyAlignment="1">
      <alignment horizontal="center"/>
      <protection/>
    </xf>
    <xf numFmtId="3" fontId="38" fillId="34" borderId="66" xfId="57" applyNumberFormat="1" applyFont="1" applyFill="1" applyBorder="1" applyAlignment="1">
      <alignment horizontal="left"/>
      <protection/>
    </xf>
    <xf numFmtId="3" fontId="10" fillId="34" borderId="106" xfId="57" applyNumberFormat="1" applyFont="1" applyFill="1" applyBorder="1" applyAlignment="1">
      <alignment horizontal="center" vertical="center"/>
      <protection/>
    </xf>
    <xf numFmtId="3" fontId="38" fillId="34" borderId="66" xfId="61" applyNumberFormat="1" applyFont="1" applyFill="1" applyBorder="1" applyAlignment="1">
      <alignment horizontal="center" wrapText="1"/>
      <protection/>
    </xf>
    <xf numFmtId="3" fontId="10" fillId="34" borderId="66" xfId="61" applyNumberFormat="1" applyFont="1" applyFill="1" applyBorder="1" applyAlignment="1">
      <alignment horizontal="right"/>
      <protection/>
    </xf>
    <xf numFmtId="3" fontId="38" fillId="34" borderId="66" xfId="61" applyNumberFormat="1" applyFont="1" applyFill="1" applyBorder="1" applyAlignment="1">
      <alignment horizontal="right"/>
      <protection/>
    </xf>
    <xf numFmtId="3" fontId="38" fillId="34" borderId="89" xfId="61" applyNumberFormat="1" applyFont="1" applyFill="1" applyBorder="1" applyAlignment="1">
      <alignment horizontal="right"/>
      <protection/>
    </xf>
    <xf numFmtId="3" fontId="38" fillId="34" borderId="199" xfId="61" applyNumberFormat="1" applyFont="1" applyFill="1" applyBorder="1" applyAlignment="1">
      <alignment horizontal="right"/>
      <protection/>
    </xf>
    <xf numFmtId="3" fontId="38" fillId="34" borderId="200" xfId="61" applyNumberFormat="1" applyFont="1" applyFill="1" applyBorder="1" applyAlignment="1">
      <alignment horizontal="right"/>
      <protection/>
    </xf>
    <xf numFmtId="3" fontId="38" fillId="34" borderId="201" xfId="61" applyNumberFormat="1" applyFont="1" applyFill="1" applyBorder="1" applyAlignment="1">
      <alignment horizontal="right"/>
      <protection/>
    </xf>
    <xf numFmtId="3" fontId="10" fillId="35" borderId="73" xfId="61" applyNumberFormat="1" applyFont="1" applyFill="1" applyBorder="1" applyAlignment="1">
      <alignment horizontal="center"/>
      <protection/>
    </xf>
    <xf numFmtId="3" fontId="38" fillId="35" borderId="74" xfId="61" applyNumberFormat="1" applyFont="1" applyFill="1" applyBorder="1" applyAlignment="1">
      <alignment horizontal="center" vertical="center" wrapText="1"/>
      <protection/>
    </xf>
    <xf numFmtId="3" fontId="38" fillId="35" borderId="74" xfId="61" applyNumberFormat="1" applyFont="1" applyFill="1" applyBorder="1" applyAlignment="1">
      <alignment horizontal="center" wrapText="1"/>
      <protection/>
    </xf>
    <xf numFmtId="3" fontId="10" fillId="35" borderId="74" xfId="61" applyNumberFormat="1" applyFont="1" applyFill="1" applyBorder="1" applyAlignment="1">
      <alignment horizontal="right"/>
      <protection/>
    </xf>
    <xf numFmtId="3" fontId="38" fillId="35" borderId="74" xfId="61" applyNumberFormat="1" applyFont="1" applyFill="1" applyBorder="1" applyAlignment="1">
      <alignment horizontal="right"/>
      <protection/>
    </xf>
    <xf numFmtId="3" fontId="38" fillId="35" borderId="91" xfId="61" applyNumberFormat="1" applyFont="1" applyFill="1" applyBorder="1" applyAlignment="1">
      <alignment horizontal="right"/>
      <protection/>
    </xf>
    <xf numFmtId="3" fontId="38" fillId="35" borderId="174" xfId="61" applyNumberFormat="1" applyFont="1" applyFill="1" applyBorder="1" applyAlignment="1">
      <alignment horizontal="right"/>
      <protection/>
    </xf>
    <xf numFmtId="3" fontId="38" fillId="35" borderId="175" xfId="61" applyNumberFormat="1" applyFont="1" applyFill="1" applyBorder="1" applyAlignment="1">
      <alignment horizontal="right"/>
      <protection/>
    </xf>
    <xf numFmtId="3" fontId="38" fillId="35" borderId="176" xfId="61" applyNumberFormat="1" applyFont="1" applyFill="1" applyBorder="1" applyAlignment="1">
      <alignment horizontal="right"/>
      <protection/>
    </xf>
    <xf numFmtId="3" fontId="10" fillId="34" borderId="174" xfId="61" applyNumberFormat="1" applyFont="1" applyFill="1" applyBorder="1" applyAlignment="1">
      <alignment horizontal="right"/>
      <protection/>
    </xf>
    <xf numFmtId="3" fontId="34" fillId="36" borderId="73" xfId="61" applyNumberFormat="1" applyFont="1" applyFill="1" applyBorder="1" applyAlignment="1">
      <alignment horizontal="center"/>
      <protection/>
    </xf>
    <xf numFmtId="3" fontId="34" fillId="36" borderId="74" xfId="61" applyNumberFormat="1" applyFont="1" applyFill="1" applyBorder="1" applyAlignment="1">
      <alignment horizontal="center"/>
      <protection/>
    </xf>
    <xf numFmtId="3" fontId="37" fillId="46" borderId="74" xfId="61" applyNumberFormat="1" applyFont="1" applyFill="1" applyBorder="1" applyAlignment="1">
      <alignment horizontal="center" vertical="center" wrapText="1"/>
      <protection/>
    </xf>
    <xf numFmtId="3" fontId="37" fillId="46" borderId="74" xfId="61" applyNumberFormat="1" applyFont="1" applyFill="1" applyBorder="1" applyAlignment="1">
      <alignment horizontal="center" wrapText="1"/>
      <protection/>
    </xf>
    <xf numFmtId="3" fontId="34" fillId="46" borderId="74" xfId="61" applyNumberFormat="1" applyFont="1" applyFill="1" applyBorder="1" applyAlignment="1">
      <alignment horizontal="right"/>
      <protection/>
    </xf>
    <xf numFmtId="3" fontId="37" fillId="46" borderId="74" xfId="61" applyNumberFormat="1" applyFont="1" applyFill="1" applyBorder="1" applyAlignment="1">
      <alignment horizontal="right"/>
      <protection/>
    </xf>
    <xf numFmtId="3" fontId="37" fillId="46" borderId="91" xfId="61" applyNumberFormat="1" applyFont="1" applyFill="1" applyBorder="1" applyAlignment="1">
      <alignment horizontal="right"/>
      <protection/>
    </xf>
    <xf numFmtId="3" fontId="37" fillId="46" borderId="174" xfId="61" applyNumberFormat="1" applyFont="1" applyFill="1" applyBorder="1" applyAlignment="1">
      <alignment horizontal="right"/>
      <protection/>
    </xf>
    <xf numFmtId="3" fontId="37" fillId="46" borderId="175" xfId="61" applyNumberFormat="1" applyFont="1" applyFill="1" applyBorder="1" applyAlignment="1">
      <alignment horizontal="right"/>
      <protection/>
    </xf>
    <xf numFmtId="3" fontId="37" fillId="46" borderId="176" xfId="61" applyNumberFormat="1" applyFont="1" applyFill="1" applyBorder="1" applyAlignment="1">
      <alignment horizontal="right"/>
      <protection/>
    </xf>
    <xf numFmtId="3" fontId="38" fillId="34" borderId="74" xfId="61" applyNumberFormat="1" applyFont="1" applyFill="1" applyBorder="1" applyAlignment="1">
      <alignment horizontal="right"/>
      <protection/>
    </xf>
    <xf numFmtId="3" fontId="38" fillId="34" borderId="91" xfId="61" applyNumberFormat="1" applyFont="1" applyFill="1" applyBorder="1" applyAlignment="1">
      <alignment horizontal="right"/>
      <protection/>
    </xf>
    <xf numFmtId="3" fontId="38" fillId="34" borderId="175" xfId="61" applyNumberFormat="1" applyFont="1" applyFill="1" applyBorder="1" applyAlignment="1">
      <alignment horizontal="right"/>
      <protection/>
    </xf>
    <xf numFmtId="0" fontId="38" fillId="35" borderId="69" xfId="56" applyFont="1" applyFill="1" applyBorder="1" applyAlignment="1">
      <alignment horizontal="center" wrapText="1"/>
      <protection/>
    </xf>
    <xf numFmtId="3" fontId="10" fillId="35" borderId="69" xfId="61" applyNumberFormat="1" applyFont="1" applyFill="1" applyBorder="1" applyAlignment="1">
      <alignment horizontal="right"/>
      <protection/>
    </xf>
    <xf numFmtId="3" fontId="38" fillId="35" borderId="69" xfId="61" applyNumberFormat="1" applyFont="1" applyFill="1" applyBorder="1" applyAlignment="1">
      <alignment horizontal="right"/>
      <protection/>
    </xf>
    <xf numFmtId="3" fontId="38" fillId="35" borderId="93" xfId="61" applyNumberFormat="1" applyFont="1" applyFill="1" applyBorder="1" applyAlignment="1">
      <alignment horizontal="right"/>
      <protection/>
    </xf>
    <xf numFmtId="3" fontId="38" fillId="35" borderId="202" xfId="61" applyNumberFormat="1" applyFont="1" applyFill="1" applyBorder="1" applyAlignment="1">
      <alignment horizontal="right"/>
      <protection/>
    </xf>
    <xf numFmtId="3" fontId="38" fillId="35" borderId="203" xfId="61" applyNumberFormat="1" applyFont="1" applyFill="1" applyBorder="1" applyAlignment="1">
      <alignment horizontal="right"/>
      <protection/>
    </xf>
    <xf numFmtId="3" fontId="38" fillId="35" borderId="204" xfId="61" applyNumberFormat="1" applyFont="1" applyFill="1" applyBorder="1" applyAlignment="1">
      <alignment horizontal="right"/>
      <protection/>
    </xf>
    <xf numFmtId="3" fontId="10" fillId="34" borderId="206" xfId="61" applyNumberFormat="1" applyFont="1" applyFill="1" applyBorder="1" applyAlignment="1">
      <alignment horizontal="center"/>
      <protection/>
    </xf>
    <xf numFmtId="3" fontId="10" fillId="34" borderId="106" xfId="61" applyNumberFormat="1" applyFont="1" applyFill="1" applyBorder="1" applyAlignment="1">
      <alignment horizontal="center"/>
      <protection/>
    </xf>
    <xf numFmtId="0" fontId="38" fillId="34" borderId="91" xfId="56" applyFont="1" applyFill="1" applyBorder="1" applyAlignment="1">
      <alignment horizontal="center" wrapText="1"/>
      <protection/>
    </xf>
    <xf numFmtId="3" fontId="10" fillId="34" borderId="207" xfId="61" applyNumberFormat="1" applyFont="1" applyFill="1" applyBorder="1" applyAlignment="1">
      <alignment horizontal="center"/>
      <protection/>
    </xf>
    <xf numFmtId="3" fontId="10" fillId="34" borderId="107" xfId="61" applyNumberFormat="1" applyFont="1" applyFill="1" applyBorder="1" applyAlignment="1">
      <alignment horizontal="center"/>
      <protection/>
    </xf>
    <xf numFmtId="0" fontId="38" fillId="34" borderId="107" xfId="56" applyFont="1" applyFill="1" applyBorder="1" applyAlignment="1">
      <alignment horizontal="center" wrapText="1"/>
      <protection/>
    </xf>
    <xf numFmtId="3" fontId="10" fillId="34" borderId="107" xfId="61" applyNumberFormat="1" applyFont="1" applyFill="1" applyBorder="1" applyAlignment="1">
      <alignment horizontal="right"/>
      <protection/>
    </xf>
    <xf numFmtId="3" fontId="38" fillId="34" borderId="107" xfId="61" applyNumberFormat="1" applyFont="1" applyFill="1" applyBorder="1" applyAlignment="1">
      <alignment horizontal="right"/>
      <protection/>
    </xf>
    <xf numFmtId="3" fontId="38" fillId="34" borderId="208" xfId="61" applyNumberFormat="1" applyFont="1" applyFill="1" applyBorder="1" applyAlignment="1">
      <alignment horizontal="right"/>
      <protection/>
    </xf>
    <xf numFmtId="3" fontId="38" fillId="34" borderId="209" xfId="61" applyNumberFormat="1" applyFont="1" applyFill="1" applyBorder="1" applyAlignment="1">
      <alignment horizontal="right"/>
      <protection/>
    </xf>
    <xf numFmtId="3" fontId="38" fillId="34" borderId="132" xfId="61" applyNumberFormat="1" applyFont="1" applyFill="1" applyBorder="1" applyAlignment="1">
      <alignment horizontal="right"/>
      <protection/>
    </xf>
    <xf numFmtId="3" fontId="38" fillId="34" borderId="210" xfId="61" applyNumberFormat="1" applyFont="1" applyFill="1" applyBorder="1" applyAlignment="1">
      <alignment horizontal="right"/>
      <protection/>
    </xf>
    <xf numFmtId="3" fontId="10" fillId="35" borderId="71" xfId="61" applyNumberFormat="1" applyFont="1" applyFill="1" applyBorder="1" applyAlignment="1">
      <alignment horizontal="center" vertical="center"/>
      <protection/>
    </xf>
    <xf numFmtId="3" fontId="10" fillId="35" borderId="72" xfId="61" applyNumberFormat="1" applyFont="1" applyFill="1" applyBorder="1" applyAlignment="1">
      <alignment horizontal="center" vertical="center"/>
      <protection/>
    </xf>
    <xf numFmtId="3" fontId="38" fillId="35" borderId="72" xfId="61" applyNumberFormat="1" applyFont="1" applyFill="1" applyBorder="1" applyAlignment="1">
      <alignment vertical="center" wrapText="1"/>
      <protection/>
    </xf>
    <xf numFmtId="3" fontId="38" fillId="35" borderId="72" xfId="61" applyNumberFormat="1" applyFont="1" applyFill="1" applyBorder="1" applyAlignment="1">
      <alignment horizontal="center" vertical="center" wrapText="1"/>
      <protection/>
    </xf>
    <xf numFmtId="3" fontId="10" fillId="35" borderId="72" xfId="61" applyNumberFormat="1" applyFont="1" applyFill="1" applyBorder="1" applyAlignment="1">
      <alignment vertical="center" wrapText="1"/>
      <protection/>
    </xf>
    <xf numFmtId="3" fontId="38" fillId="35" borderId="58" xfId="61" applyNumberFormat="1" applyFont="1" applyFill="1" applyBorder="1" applyAlignment="1">
      <alignment horizontal="center" wrapText="1"/>
      <protection/>
    </xf>
    <xf numFmtId="3" fontId="38" fillId="35" borderId="72" xfId="61" applyNumberFormat="1" applyFont="1" applyFill="1" applyBorder="1" applyAlignment="1">
      <alignment horizontal="right" vertical="center"/>
      <protection/>
    </xf>
    <xf numFmtId="3" fontId="38" fillId="35" borderId="58" xfId="61" applyNumberFormat="1" applyFont="1" applyFill="1" applyBorder="1" applyAlignment="1">
      <alignment horizontal="right" vertical="center"/>
      <protection/>
    </xf>
    <xf numFmtId="3" fontId="38" fillId="35" borderId="71" xfId="61" applyNumberFormat="1" applyFont="1" applyFill="1" applyBorder="1" applyAlignment="1">
      <alignment horizontal="right" vertical="center"/>
      <protection/>
    </xf>
    <xf numFmtId="3" fontId="38" fillId="35" borderId="211" xfId="61" applyNumberFormat="1" applyFont="1" applyFill="1" applyBorder="1" applyAlignment="1">
      <alignment horizontal="right" vertical="center"/>
      <protection/>
    </xf>
    <xf numFmtId="3" fontId="38" fillId="35" borderId="141" xfId="61" applyNumberFormat="1" applyFont="1" applyFill="1" applyBorder="1" applyAlignment="1">
      <alignment horizontal="right" vertical="center"/>
      <protection/>
    </xf>
    <xf numFmtId="3" fontId="38" fillId="35" borderId="212" xfId="61" applyNumberFormat="1" applyFont="1" applyFill="1" applyBorder="1" applyAlignment="1">
      <alignment horizontal="right" vertical="center"/>
      <protection/>
    </xf>
    <xf numFmtId="3" fontId="10" fillId="34" borderId="213" xfId="61" applyNumberFormat="1" applyFont="1" applyFill="1" applyBorder="1" applyAlignment="1">
      <alignment horizontal="center" vertical="center"/>
      <protection/>
    </xf>
    <xf numFmtId="3" fontId="10" fillId="34" borderId="58" xfId="61" applyNumberFormat="1" applyFont="1" applyFill="1" applyBorder="1" applyAlignment="1">
      <alignment horizontal="center" vertical="center"/>
      <protection/>
    </xf>
    <xf numFmtId="3" fontId="38" fillId="34" borderId="72" xfId="61" applyNumberFormat="1" applyFont="1" applyFill="1" applyBorder="1" applyAlignment="1">
      <alignment vertical="center" wrapText="1"/>
      <protection/>
    </xf>
    <xf numFmtId="3" fontId="10" fillId="34" borderId="72" xfId="61" applyNumberFormat="1" applyFont="1" applyFill="1" applyBorder="1" applyAlignment="1">
      <alignment vertical="center" wrapText="1"/>
      <protection/>
    </xf>
    <xf numFmtId="3" fontId="38" fillId="34" borderId="58" xfId="61" applyNumberFormat="1" applyFont="1" applyFill="1" applyBorder="1" applyAlignment="1">
      <alignment horizontal="center" wrapText="1"/>
      <protection/>
    </xf>
    <xf numFmtId="3" fontId="38" fillId="34" borderId="72" xfId="61" applyNumberFormat="1" applyFont="1" applyFill="1" applyBorder="1" applyAlignment="1">
      <alignment horizontal="right" vertical="center"/>
      <protection/>
    </xf>
    <xf numFmtId="3" fontId="38" fillId="34" borderId="58" xfId="61" applyNumberFormat="1" applyFont="1" applyFill="1" applyBorder="1" applyAlignment="1">
      <alignment horizontal="right" vertical="center"/>
      <protection/>
    </xf>
    <xf numFmtId="3" fontId="38" fillId="34" borderId="71" xfId="61" applyNumberFormat="1" applyFont="1" applyFill="1" applyBorder="1" applyAlignment="1">
      <alignment horizontal="right" vertical="center"/>
      <protection/>
    </xf>
    <xf numFmtId="3" fontId="38" fillId="34" borderId="141" xfId="61" applyNumberFormat="1" applyFont="1" applyFill="1" applyBorder="1" applyAlignment="1">
      <alignment horizontal="right" vertical="center"/>
      <protection/>
    </xf>
    <xf numFmtId="3" fontId="38" fillId="34" borderId="212" xfId="61" applyNumberFormat="1" applyFont="1" applyFill="1" applyBorder="1" applyAlignment="1">
      <alignment horizontal="right" vertical="center"/>
      <protection/>
    </xf>
    <xf numFmtId="3" fontId="34" fillId="36" borderId="213" xfId="61" applyNumberFormat="1" applyFont="1" applyFill="1" applyBorder="1" applyAlignment="1">
      <alignment horizontal="center" vertical="center"/>
      <protection/>
    </xf>
    <xf numFmtId="3" fontId="34" fillId="44" borderId="58" xfId="61" applyNumberFormat="1" applyFont="1" applyFill="1" applyBorder="1" applyAlignment="1">
      <alignment horizontal="center" vertical="center"/>
      <protection/>
    </xf>
    <xf numFmtId="3" fontId="37" fillId="44" borderId="72" xfId="61" applyNumberFormat="1" applyFont="1" applyFill="1" applyBorder="1" applyAlignment="1">
      <alignment vertical="center" wrapText="1"/>
      <protection/>
    </xf>
    <xf numFmtId="3" fontId="37" fillId="40" borderId="72" xfId="61" applyNumberFormat="1" applyFont="1" applyFill="1" applyBorder="1" applyAlignment="1">
      <alignment horizontal="center" vertical="center" wrapText="1"/>
      <protection/>
    </xf>
    <xf numFmtId="3" fontId="34" fillId="44" borderId="72" xfId="61" applyNumberFormat="1" applyFont="1" applyFill="1" applyBorder="1" applyAlignment="1">
      <alignment vertical="center" wrapText="1"/>
      <protection/>
    </xf>
    <xf numFmtId="3" fontId="37" fillId="44" borderId="58" xfId="61" applyNumberFormat="1" applyFont="1" applyFill="1" applyBorder="1" applyAlignment="1">
      <alignment horizontal="center" wrapText="1"/>
      <protection/>
    </xf>
    <xf numFmtId="3" fontId="37" fillId="44" borderId="72" xfId="61" applyNumberFormat="1" applyFont="1" applyFill="1" applyBorder="1" applyAlignment="1">
      <alignment horizontal="right" vertical="center"/>
      <protection/>
    </xf>
    <xf numFmtId="3" fontId="37" fillId="44" borderId="58" xfId="61" applyNumberFormat="1" applyFont="1" applyFill="1" applyBorder="1" applyAlignment="1">
      <alignment horizontal="right" vertical="center"/>
      <protection/>
    </xf>
    <xf numFmtId="3" fontId="37" fillId="44" borderId="71" xfId="61" applyNumberFormat="1" applyFont="1" applyFill="1" applyBorder="1" applyAlignment="1">
      <alignment horizontal="right" vertical="center"/>
      <protection/>
    </xf>
    <xf numFmtId="3" fontId="37" fillId="44" borderId="141" xfId="61" applyNumberFormat="1" applyFont="1" applyFill="1" applyBorder="1" applyAlignment="1">
      <alignment horizontal="right" vertical="center"/>
      <protection/>
    </xf>
    <xf numFmtId="3" fontId="37" fillId="44" borderId="212" xfId="61" applyNumberFormat="1" applyFont="1" applyFill="1" applyBorder="1" applyAlignment="1">
      <alignment horizontal="right" vertical="center"/>
      <protection/>
    </xf>
    <xf numFmtId="3" fontId="10" fillId="34" borderId="0" xfId="61" applyNumberFormat="1" applyFont="1" applyFill="1" applyAlignment="1">
      <alignment wrapText="1"/>
      <protection/>
    </xf>
    <xf numFmtId="3" fontId="34" fillId="34" borderId="0" xfId="61" applyNumberFormat="1" applyFont="1" applyFill="1">
      <alignment/>
      <protection/>
    </xf>
    <xf numFmtId="3" fontId="34" fillId="34" borderId="0" xfId="61" applyNumberFormat="1" applyFont="1" applyFill="1" applyAlignment="1">
      <alignment horizontal="right"/>
      <protection/>
    </xf>
    <xf numFmtId="0" fontId="34" fillId="34" borderId="0" xfId="0" applyFont="1" applyFill="1" applyAlignment="1">
      <alignment/>
    </xf>
    <xf numFmtId="3" fontId="57" fillId="34" borderId="0" xfId="0" applyNumberFormat="1" applyFont="1" applyFill="1" applyAlignment="1">
      <alignment/>
    </xf>
    <xf numFmtId="3" fontId="34" fillId="34" borderId="0" xfId="61" applyNumberFormat="1" applyFont="1" applyFill="1" applyAlignment="1">
      <alignment vertical="center"/>
      <protection/>
    </xf>
    <xf numFmtId="3" fontId="34" fillId="34" borderId="105" xfId="61" applyNumberFormat="1" applyFont="1" applyFill="1" applyBorder="1">
      <alignment/>
      <protection/>
    </xf>
    <xf numFmtId="3" fontId="34" fillId="34" borderId="105" xfId="61" applyNumberFormat="1" applyFont="1" applyFill="1" applyBorder="1" applyAlignment="1">
      <alignment horizontal="center" vertical="top"/>
      <protection/>
    </xf>
    <xf numFmtId="3" fontId="34" fillId="34" borderId="105" xfId="61" applyNumberFormat="1" applyFont="1" applyFill="1" applyBorder="1" applyAlignment="1">
      <alignment horizontal="right"/>
      <protection/>
    </xf>
    <xf numFmtId="0" fontId="34" fillId="34" borderId="105" xfId="56" applyFont="1" applyFill="1" applyBorder="1">
      <alignment/>
      <protection/>
    </xf>
    <xf numFmtId="3" fontId="34" fillId="34" borderId="0" xfId="61" applyNumberFormat="1" applyFont="1" applyFill="1" applyBorder="1" applyAlignment="1">
      <alignment horizontal="center"/>
      <protection/>
    </xf>
    <xf numFmtId="3" fontId="34" fillId="34" borderId="0" xfId="61" applyNumberFormat="1" applyFont="1" applyFill="1" applyBorder="1" applyAlignment="1">
      <alignment horizontal="center" vertical="top"/>
      <protection/>
    </xf>
    <xf numFmtId="3" fontId="34" fillId="34" borderId="57" xfId="61" applyNumberFormat="1" applyFont="1" applyFill="1" applyBorder="1" applyAlignment="1">
      <alignment horizontal="center"/>
      <protection/>
    </xf>
    <xf numFmtId="3" fontId="34" fillId="34" borderId="77" xfId="61" applyNumberFormat="1" applyFont="1" applyFill="1" applyBorder="1" applyAlignment="1">
      <alignment horizontal="center" vertical="center" wrapText="1"/>
      <protection/>
    </xf>
    <xf numFmtId="3" fontId="34" fillId="34" borderId="77" xfId="57" applyNumberFormat="1" applyFont="1" applyFill="1" applyBorder="1" applyAlignment="1">
      <alignment horizontal="center" vertical="center" wrapText="1"/>
      <protection/>
    </xf>
    <xf numFmtId="3" fontId="34" fillId="34" borderId="77" xfId="61" applyNumberFormat="1" applyFont="1" applyFill="1" applyBorder="1" applyAlignment="1">
      <alignment horizontal="center" vertical="center" wrapText="1" shrinkToFit="1"/>
      <protection/>
    </xf>
    <xf numFmtId="3" fontId="34" fillId="34" borderId="214" xfId="57" applyNumberFormat="1" applyFont="1" applyFill="1" applyBorder="1" applyAlignment="1">
      <alignment horizontal="center" vertical="center" wrapText="1"/>
      <protection/>
    </xf>
    <xf numFmtId="3" fontId="34" fillId="34" borderId="215" xfId="57" applyNumberFormat="1" applyFont="1" applyFill="1" applyBorder="1" applyAlignment="1">
      <alignment horizontal="center" vertical="center" wrapText="1"/>
      <protection/>
    </xf>
    <xf numFmtId="3" fontId="34" fillId="34" borderId="169" xfId="61" applyNumberFormat="1" applyFont="1" applyFill="1" applyBorder="1" applyAlignment="1">
      <alignment horizontal="center"/>
      <protection/>
    </xf>
    <xf numFmtId="3" fontId="34" fillId="34" borderId="113" xfId="61" applyNumberFormat="1" applyFont="1" applyFill="1" applyBorder="1" applyAlignment="1">
      <alignment horizontal="center"/>
      <protection/>
    </xf>
    <xf numFmtId="3" fontId="34" fillId="34" borderId="113" xfId="61" applyNumberFormat="1" applyFont="1" applyFill="1" applyBorder="1" applyAlignment="1">
      <alignment horizontal="center" vertical="center" wrapText="1"/>
      <protection/>
    </xf>
    <xf numFmtId="3" fontId="37" fillId="34" borderId="113" xfId="61" applyNumberFormat="1" applyFont="1" applyFill="1" applyBorder="1" applyAlignment="1">
      <alignment horizontal="right"/>
      <protection/>
    </xf>
    <xf numFmtId="3" fontId="34" fillId="34" borderId="113" xfId="61" applyNumberFormat="1" applyFont="1" applyFill="1" applyBorder="1" applyAlignment="1">
      <alignment horizontal="right"/>
      <protection/>
    </xf>
    <xf numFmtId="3" fontId="37" fillId="34" borderId="169" xfId="61" applyNumberFormat="1" applyFont="1" applyFill="1" applyBorder="1" applyAlignment="1">
      <alignment horizontal="right"/>
      <protection/>
    </xf>
    <xf numFmtId="3" fontId="37" fillId="34" borderId="216" xfId="61" applyNumberFormat="1" applyFont="1" applyFill="1" applyBorder="1" applyAlignment="1">
      <alignment horizontal="right"/>
      <protection/>
    </xf>
    <xf numFmtId="3" fontId="37" fillId="34" borderId="171" xfId="61" applyNumberFormat="1" applyFont="1" applyFill="1" applyBorder="1" applyAlignment="1">
      <alignment horizontal="right"/>
      <protection/>
    </xf>
    <xf numFmtId="3" fontId="34" fillId="34" borderId="169" xfId="61" applyNumberFormat="1" applyFont="1" applyFill="1" applyBorder="1" applyAlignment="1">
      <alignment horizontal="right"/>
      <protection/>
    </xf>
    <xf numFmtId="3" fontId="37" fillId="34" borderId="172" xfId="61" applyNumberFormat="1" applyFont="1" applyFill="1" applyBorder="1" applyAlignment="1">
      <alignment horizontal="right"/>
      <protection/>
    </xf>
    <xf numFmtId="3" fontId="34" fillId="35" borderId="91" xfId="61" applyNumberFormat="1" applyFont="1" applyFill="1" applyBorder="1" applyAlignment="1">
      <alignment horizontal="center"/>
      <protection/>
    </xf>
    <xf numFmtId="3" fontId="34" fillId="35" borderId="74" xfId="61" applyNumberFormat="1" applyFont="1" applyFill="1" applyBorder="1" applyAlignment="1">
      <alignment horizontal="center"/>
      <protection/>
    </xf>
    <xf numFmtId="3" fontId="37" fillId="35" borderId="66" xfId="61" applyNumberFormat="1" applyFont="1" applyFill="1" applyBorder="1" applyAlignment="1">
      <alignment horizontal="right"/>
      <protection/>
    </xf>
    <xf numFmtId="3" fontId="34" fillId="35" borderId="66" xfId="61" applyNumberFormat="1" applyFont="1" applyFill="1" applyBorder="1" applyAlignment="1">
      <alignment horizontal="right"/>
      <protection/>
    </xf>
    <xf numFmtId="3" fontId="37" fillId="35" borderId="89" xfId="61" applyNumberFormat="1" applyFont="1" applyFill="1" applyBorder="1" applyAlignment="1">
      <alignment horizontal="right"/>
      <protection/>
    </xf>
    <xf numFmtId="3" fontId="37" fillId="35" borderId="217" xfId="61" applyNumberFormat="1" applyFont="1" applyFill="1" applyBorder="1" applyAlignment="1">
      <alignment horizontal="right"/>
      <protection/>
    </xf>
    <xf numFmtId="3" fontId="37" fillId="35" borderId="200" xfId="61" applyNumberFormat="1" applyFont="1" applyFill="1" applyBorder="1" applyAlignment="1">
      <alignment horizontal="right"/>
      <protection/>
    </xf>
    <xf numFmtId="3" fontId="34" fillId="35" borderId="89" xfId="61" applyNumberFormat="1" applyFont="1" applyFill="1" applyBorder="1" applyAlignment="1">
      <alignment horizontal="right"/>
      <protection/>
    </xf>
    <xf numFmtId="3" fontId="37" fillId="35" borderId="201" xfId="61" applyNumberFormat="1" applyFont="1" applyFill="1" applyBorder="1" applyAlignment="1">
      <alignment horizontal="right"/>
      <protection/>
    </xf>
    <xf numFmtId="0" fontId="34" fillId="35" borderId="0" xfId="0" applyFont="1" applyFill="1" applyAlignment="1">
      <alignment horizontal="left" indent="1"/>
    </xf>
    <xf numFmtId="3" fontId="57" fillId="35" borderId="0" xfId="0" applyNumberFormat="1" applyFont="1" applyFill="1" applyAlignment="1">
      <alignment horizontal="left" indent="1"/>
    </xf>
    <xf numFmtId="0" fontId="34" fillId="35" borderId="0" xfId="0" applyFont="1" applyFill="1" applyAlignment="1">
      <alignment/>
    </xf>
    <xf numFmtId="3" fontId="34" fillId="34" borderId="89" xfId="61" applyNumberFormat="1" applyFont="1" applyFill="1" applyBorder="1" applyAlignment="1">
      <alignment horizontal="center"/>
      <protection/>
    </xf>
    <xf numFmtId="3" fontId="34" fillId="34" borderId="66" xfId="61" applyNumberFormat="1" applyFont="1" applyFill="1" applyBorder="1" applyAlignment="1">
      <alignment horizontal="center"/>
      <protection/>
    </xf>
    <xf numFmtId="3" fontId="37" fillId="34" borderId="66" xfId="61" applyNumberFormat="1" applyFont="1" applyFill="1" applyBorder="1" applyAlignment="1">
      <alignment horizontal="right"/>
      <protection/>
    </xf>
    <xf numFmtId="3" fontId="37" fillId="34" borderId="201" xfId="61" applyNumberFormat="1" applyFont="1" applyFill="1" applyBorder="1" applyAlignment="1">
      <alignment horizontal="right"/>
      <protection/>
    </xf>
    <xf numFmtId="0" fontId="34" fillId="34" borderId="0" xfId="0" applyFont="1" applyFill="1" applyAlignment="1">
      <alignment horizontal="left" indent="1"/>
    </xf>
    <xf numFmtId="3" fontId="57" fillId="34" borderId="0" xfId="0" applyNumberFormat="1" applyFont="1" applyFill="1" applyAlignment="1">
      <alignment horizontal="left" indent="1"/>
    </xf>
    <xf numFmtId="3" fontId="34" fillId="36" borderId="89" xfId="61" applyNumberFormat="1" applyFont="1" applyFill="1" applyBorder="1" applyAlignment="1">
      <alignment horizontal="center"/>
      <protection/>
    </xf>
    <xf numFmtId="3" fontId="34" fillId="36" borderId="66" xfId="61" applyNumberFormat="1" applyFont="1" applyFill="1" applyBorder="1" applyAlignment="1">
      <alignment horizontal="center"/>
      <protection/>
    </xf>
    <xf numFmtId="3" fontId="37" fillId="46" borderId="66" xfId="61" applyNumberFormat="1" applyFont="1" applyFill="1" applyBorder="1" applyAlignment="1">
      <alignment horizontal="right"/>
      <protection/>
    </xf>
    <xf numFmtId="3" fontId="34" fillId="46" borderId="66" xfId="61" applyNumberFormat="1" applyFont="1" applyFill="1" applyBorder="1" applyAlignment="1">
      <alignment horizontal="right"/>
      <protection/>
    </xf>
    <xf numFmtId="3" fontId="37" fillId="46" borderId="89" xfId="61" applyNumberFormat="1" applyFont="1" applyFill="1" applyBorder="1" applyAlignment="1">
      <alignment horizontal="right"/>
      <protection/>
    </xf>
    <xf numFmtId="3" fontId="37" fillId="43" borderId="217" xfId="61" applyNumberFormat="1" applyFont="1" applyFill="1" applyBorder="1" applyAlignment="1">
      <alignment horizontal="right"/>
      <protection/>
    </xf>
    <xf numFmtId="3" fontId="37" fillId="46" borderId="200" xfId="61" applyNumberFormat="1" applyFont="1" applyFill="1" applyBorder="1" applyAlignment="1">
      <alignment horizontal="right"/>
      <protection/>
    </xf>
    <xf numFmtId="3" fontId="34" fillId="43" borderId="89" xfId="61" applyNumberFormat="1" applyFont="1" applyFill="1" applyBorder="1" applyAlignment="1">
      <alignment horizontal="right"/>
      <protection/>
    </xf>
    <xf numFmtId="3" fontId="37" fillId="23" borderId="201" xfId="61" applyNumberFormat="1" applyFont="1" applyFill="1" applyBorder="1" applyAlignment="1">
      <alignment horizontal="right"/>
      <protection/>
    </xf>
    <xf numFmtId="3" fontId="57" fillId="36" borderId="0" xfId="0" applyNumberFormat="1" applyFont="1" applyFill="1" applyAlignment="1">
      <alignment horizontal="left" indent="1"/>
    </xf>
    <xf numFmtId="0" fontId="34" fillId="36" borderId="0" xfId="0" applyFont="1" applyFill="1" applyAlignment="1">
      <alignment horizontal="left" indent="1"/>
    </xf>
    <xf numFmtId="0" fontId="34" fillId="36" borderId="0" xfId="0" applyFont="1" applyFill="1" applyAlignment="1">
      <alignment/>
    </xf>
    <xf numFmtId="3" fontId="34" fillId="35" borderId="89" xfId="61" applyNumberFormat="1" applyFont="1" applyFill="1" applyBorder="1" applyAlignment="1">
      <alignment horizontal="center"/>
      <protection/>
    </xf>
    <xf numFmtId="3" fontId="34" fillId="35" borderId="66" xfId="61" applyNumberFormat="1" applyFont="1" applyFill="1" applyBorder="1" applyAlignment="1">
      <alignment horizontal="center"/>
      <protection/>
    </xf>
    <xf numFmtId="3" fontId="38" fillId="36" borderId="74" xfId="61" applyNumberFormat="1" applyFont="1" applyFill="1" applyBorder="1" applyAlignment="1">
      <alignment horizontal="center" vertical="center" wrapText="1"/>
      <protection/>
    </xf>
    <xf numFmtId="3" fontId="37" fillId="36" borderId="66" xfId="61" applyNumberFormat="1" applyFont="1" applyFill="1" applyBorder="1" applyAlignment="1">
      <alignment horizontal="right"/>
      <protection/>
    </xf>
    <xf numFmtId="3" fontId="34" fillId="36" borderId="66" xfId="61" applyNumberFormat="1" applyFont="1" applyFill="1" applyBorder="1" applyAlignment="1">
      <alignment horizontal="right"/>
      <protection/>
    </xf>
    <xf numFmtId="3" fontId="37" fillId="36" borderId="89" xfId="61" applyNumberFormat="1" applyFont="1" applyFill="1" applyBorder="1" applyAlignment="1">
      <alignment horizontal="right"/>
      <protection/>
    </xf>
    <xf numFmtId="3" fontId="37" fillId="36" borderId="200" xfId="61" applyNumberFormat="1" applyFont="1" applyFill="1" applyBorder="1" applyAlignment="1">
      <alignment horizontal="right"/>
      <protection/>
    </xf>
    <xf numFmtId="3" fontId="34" fillId="34" borderId="66" xfId="61" applyNumberFormat="1" applyFont="1" applyFill="1" applyBorder="1" applyAlignment="1">
      <alignment horizontal="right"/>
      <protection/>
    </xf>
    <xf numFmtId="3" fontId="37" fillId="34" borderId="89" xfId="61" applyNumberFormat="1" applyFont="1" applyFill="1" applyBorder="1" applyAlignment="1">
      <alignment horizontal="right"/>
      <protection/>
    </xf>
    <xf numFmtId="3" fontId="37" fillId="34" borderId="200" xfId="61" applyNumberFormat="1" applyFont="1" applyFill="1" applyBorder="1" applyAlignment="1">
      <alignment horizontal="right"/>
      <protection/>
    </xf>
    <xf numFmtId="3" fontId="34" fillId="34" borderId="184" xfId="61" applyNumberFormat="1" applyFont="1" applyFill="1" applyBorder="1" applyAlignment="1">
      <alignment horizontal="center"/>
      <protection/>
    </xf>
    <xf numFmtId="3" fontId="34" fillId="34" borderId="114" xfId="61" applyNumberFormat="1" applyFont="1" applyFill="1" applyBorder="1" applyAlignment="1">
      <alignment horizontal="center"/>
      <protection/>
    </xf>
    <xf numFmtId="3" fontId="38" fillId="34" borderId="178" xfId="61" applyNumberFormat="1" applyFont="1" applyFill="1" applyBorder="1" applyAlignment="1">
      <alignment horizontal="center" vertical="center" wrapText="1"/>
      <protection/>
    </xf>
    <xf numFmtId="3" fontId="37" fillId="34" borderId="114" xfId="61" applyNumberFormat="1" applyFont="1" applyFill="1" applyBorder="1" applyAlignment="1">
      <alignment horizontal="right"/>
      <protection/>
    </xf>
    <xf numFmtId="3" fontId="34" fillId="34" borderId="114" xfId="61" applyNumberFormat="1" applyFont="1" applyFill="1" applyBorder="1" applyAlignment="1">
      <alignment horizontal="right"/>
      <protection/>
    </xf>
    <xf numFmtId="3" fontId="37" fillId="34" borderId="184" xfId="61" applyNumberFormat="1" applyFont="1" applyFill="1" applyBorder="1" applyAlignment="1">
      <alignment horizontal="right"/>
      <protection/>
    </xf>
    <xf numFmtId="3" fontId="37" fillId="35" borderId="125" xfId="61" applyNumberFormat="1" applyFont="1" applyFill="1" applyBorder="1" applyAlignment="1">
      <alignment horizontal="right"/>
      <protection/>
    </xf>
    <xf numFmtId="3" fontId="37" fillId="34" borderId="186" xfId="61" applyNumberFormat="1" applyFont="1" applyFill="1" applyBorder="1" applyAlignment="1">
      <alignment horizontal="right"/>
      <protection/>
    </xf>
    <xf numFmtId="3" fontId="34" fillId="35" borderId="184" xfId="61" applyNumberFormat="1" applyFont="1" applyFill="1" applyBorder="1" applyAlignment="1">
      <alignment horizontal="right"/>
      <protection/>
    </xf>
    <xf numFmtId="3" fontId="37" fillId="34" borderId="187" xfId="61" applyNumberFormat="1" applyFont="1" applyFill="1" applyBorder="1" applyAlignment="1">
      <alignment horizontal="right"/>
      <protection/>
    </xf>
    <xf numFmtId="3" fontId="34" fillId="34" borderId="108" xfId="61" applyNumberFormat="1" applyFont="1" applyFill="1" applyBorder="1" applyAlignment="1">
      <alignment horizontal="center"/>
      <protection/>
    </xf>
    <xf numFmtId="3" fontId="34" fillId="34" borderId="106" xfId="61" applyNumberFormat="1" applyFont="1" applyFill="1" applyBorder="1" applyAlignment="1">
      <alignment horizontal="center"/>
      <protection/>
    </xf>
    <xf numFmtId="3" fontId="34" fillId="34" borderId="106" xfId="61" applyNumberFormat="1" applyFont="1" applyFill="1" applyBorder="1" applyAlignment="1">
      <alignment horizontal="center" vertical="center" wrapText="1"/>
      <protection/>
    </xf>
    <xf numFmtId="3" fontId="37" fillId="34" borderId="106" xfId="61" applyNumberFormat="1" applyFont="1" applyFill="1" applyBorder="1" applyAlignment="1">
      <alignment horizontal="right"/>
      <protection/>
    </xf>
    <xf numFmtId="3" fontId="34" fillId="34" borderId="106" xfId="61" applyNumberFormat="1" applyFont="1" applyFill="1" applyBorder="1" applyAlignment="1">
      <alignment horizontal="right"/>
      <protection/>
    </xf>
    <xf numFmtId="3" fontId="37" fillId="34" borderId="108" xfId="61" applyNumberFormat="1" applyFont="1" applyFill="1" applyBorder="1" applyAlignment="1">
      <alignment horizontal="right"/>
      <protection/>
    </xf>
    <xf numFmtId="3" fontId="37" fillId="35" borderId="51" xfId="61" applyNumberFormat="1" applyFont="1" applyFill="1" applyBorder="1" applyAlignment="1">
      <alignment horizontal="right"/>
      <protection/>
    </xf>
    <xf numFmtId="3" fontId="37" fillId="34" borderId="144" xfId="61" applyNumberFormat="1" applyFont="1" applyFill="1" applyBorder="1" applyAlignment="1">
      <alignment horizontal="right"/>
      <protection/>
    </xf>
    <xf numFmtId="3" fontId="34" fillId="35" borderId="108" xfId="61" applyNumberFormat="1" applyFont="1" applyFill="1" applyBorder="1" applyAlignment="1">
      <alignment horizontal="right"/>
      <protection/>
    </xf>
    <xf numFmtId="3" fontId="37" fillId="34" borderId="218" xfId="61" applyNumberFormat="1" applyFont="1" applyFill="1" applyBorder="1" applyAlignment="1">
      <alignment horizontal="right"/>
      <protection/>
    </xf>
    <xf numFmtId="3" fontId="34" fillId="34" borderId="112" xfId="61" applyNumberFormat="1" applyFont="1" applyFill="1" applyBorder="1" applyAlignment="1">
      <alignment horizontal="center"/>
      <protection/>
    </xf>
    <xf numFmtId="3" fontId="34" fillId="34" borderId="112" xfId="61" applyNumberFormat="1" applyFont="1" applyFill="1" applyBorder="1" applyAlignment="1">
      <alignment horizontal="center" vertical="center" wrapText="1"/>
      <protection/>
    </xf>
    <xf numFmtId="3" fontId="37" fillId="34" borderId="112" xfId="61" applyNumberFormat="1" applyFont="1" applyFill="1" applyBorder="1" applyAlignment="1">
      <alignment horizontal="right"/>
      <protection/>
    </xf>
    <xf numFmtId="3" fontId="34" fillId="34" borderId="112" xfId="61" applyNumberFormat="1" applyFont="1" applyFill="1" applyBorder="1" applyAlignment="1">
      <alignment horizontal="right"/>
      <protection/>
    </xf>
    <xf numFmtId="3" fontId="37" fillId="34" borderId="189" xfId="61" applyNumberFormat="1" applyFont="1" applyFill="1" applyBorder="1" applyAlignment="1">
      <alignment horizontal="right"/>
      <protection/>
    </xf>
    <xf numFmtId="3" fontId="37" fillId="35" borderId="219" xfId="61" applyNumberFormat="1" applyFont="1" applyFill="1" applyBorder="1" applyAlignment="1">
      <alignment horizontal="right"/>
      <protection/>
    </xf>
    <xf numFmtId="3" fontId="37" fillId="34" borderId="191" xfId="61" applyNumberFormat="1" applyFont="1" applyFill="1" applyBorder="1" applyAlignment="1">
      <alignment horizontal="right"/>
      <protection/>
    </xf>
    <xf numFmtId="3" fontId="34" fillId="35" borderId="189" xfId="61" applyNumberFormat="1" applyFont="1" applyFill="1" applyBorder="1" applyAlignment="1">
      <alignment horizontal="right"/>
      <protection/>
    </xf>
    <xf numFmtId="3" fontId="37" fillId="34" borderId="192" xfId="61" applyNumberFormat="1" applyFont="1" applyFill="1" applyBorder="1" applyAlignment="1">
      <alignment horizontal="right"/>
      <protection/>
    </xf>
    <xf numFmtId="3" fontId="37" fillId="35" borderId="74" xfId="61" applyNumberFormat="1" applyFont="1" applyFill="1" applyBorder="1" applyAlignment="1">
      <alignment horizontal="right"/>
      <protection/>
    </xf>
    <xf numFmtId="3" fontId="34" fillId="35" borderId="74" xfId="61" applyNumberFormat="1" applyFont="1" applyFill="1" applyBorder="1" applyAlignment="1">
      <alignment horizontal="right"/>
      <protection/>
    </xf>
    <xf numFmtId="3" fontId="37" fillId="35" borderId="91" xfId="61" applyNumberFormat="1" applyFont="1" applyFill="1" applyBorder="1" applyAlignment="1">
      <alignment horizontal="right"/>
      <protection/>
    </xf>
    <xf numFmtId="3" fontId="37" fillId="35" borderId="175" xfId="61" applyNumberFormat="1" applyFont="1" applyFill="1" applyBorder="1" applyAlignment="1">
      <alignment horizontal="right"/>
      <protection/>
    </xf>
    <xf numFmtId="3" fontId="57" fillId="35" borderId="0" xfId="0" applyNumberFormat="1" applyFont="1" applyFill="1" applyAlignment="1">
      <alignment/>
    </xf>
    <xf numFmtId="3" fontId="38" fillId="46" borderId="74" xfId="61" applyNumberFormat="1" applyFont="1" applyFill="1" applyBorder="1" applyAlignment="1">
      <alignment horizontal="center" vertical="center" wrapText="1"/>
      <protection/>
    </xf>
    <xf numFmtId="3" fontId="57" fillId="36" borderId="0" xfId="0" applyNumberFormat="1" applyFont="1" applyFill="1" applyAlignment="1">
      <alignment/>
    </xf>
    <xf numFmtId="3" fontId="34" fillId="34" borderId="74" xfId="61" applyNumberFormat="1" applyFont="1" applyFill="1" applyBorder="1" applyAlignment="1">
      <alignment horizontal="center"/>
      <protection/>
    </xf>
    <xf numFmtId="3" fontId="37" fillId="34" borderId="74" xfId="61" applyNumberFormat="1" applyFont="1" applyFill="1" applyBorder="1" applyAlignment="1">
      <alignment horizontal="right"/>
      <protection/>
    </xf>
    <xf numFmtId="3" fontId="34" fillId="34" borderId="74" xfId="61" applyNumberFormat="1" applyFont="1" applyFill="1" applyBorder="1" applyAlignment="1">
      <alignment horizontal="right"/>
      <protection/>
    </xf>
    <xf numFmtId="3" fontId="37" fillId="34" borderId="91" xfId="61" applyNumberFormat="1" applyFont="1" applyFill="1" applyBorder="1" applyAlignment="1">
      <alignment horizontal="right"/>
      <protection/>
    </xf>
    <xf numFmtId="3" fontId="37" fillId="34" borderId="175" xfId="61" applyNumberFormat="1" applyFont="1" applyFill="1" applyBorder="1" applyAlignment="1">
      <alignment horizontal="right"/>
      <protection/>
    </xf>
    <xf numFmtId="3" fontId="34" fillId="34" borderId="112" xfId="57" applyNumberFormat="1" applyFont="1" applyFill="1" applyBorder="1" applyAlignment="1">
      <alignment horizontal="center" vertical="center"/>
      <protection/>
    </xf>
    <xf numFmtId="3" fontId="34" fillId="34" borderId="178" xfId="61" applyNumberFormat="1" applyFont="1" applyFill="1" applyBorder="1" applyAlignment="1">
      <alignment horizontal="center"/>
      <protection/>
    </xf>
    <xf numFmtId="3" fontId="37" fillId="34" borderId="178" xfId="61" applyNumberFormat="1" applyFont="1" applyFill="1" applyBorder="1" applyAlignment="1">
      <alignment horizontal="right"/>
      <protection/>
    </xf>
    <xf numFmtId="3" fontId="34" fillId="34" borderId="178" xfId="61" applyNumberFormat="1" applyFont="1" applyFill="1" applyBorder="1" applyAlignment="1">
      <alignment horizontal="right"/>
      <protection/>
    </xf>
    <xf numFmtId="3" fontId="37" fillId="34" borderId="179" xfId="61" applyNumberFormat="1" applyFont="1" applyFill="1" applyBorder="1" applyAlignment="1">
      <alignment horizontal="right"/>
      <protection/>
    </xf>
    <xf numFmtId="3" fontId="37" fillId="34" borderId="181" xfId="61" applyNumberFormat="1" applyFont="1" applyFill="1" applyBorder="1" applyAlignment="1">
      <alignment horizontal="right"/>
      <protection/>
    </xf>
    <xf numFmtId="3" fontId="34" fillId="34" borderId="106" xfId="57" applyNumberFormat="1" applyFont="1" applyFill="1" applyBorder="1" applyAlignment="1">
      <alignment horizontal="center" vertical="center"/>
      <protection/>
    </xf>
    <xf numFmtId="3" fontId="37" fillId="34" borderId="217" xfId="61" applyNumberFormat="1" applyFont="1" applyFill="1" applyBorder="1" applyAlignment="1">
      <alignment horizontal="right"/>
      <protection/>
    </xf>
    <xf numFmtId="3" fontId="34" fillId="34" borderId="108" xfId="61" applyNumberFormat="1" applyFont="1" applyFill="1" applyBorder="1" applyAlignment="1">
      <alignment horizontal="right"/>
      <protection/>
    </xf>
    <xf numFmtId="3" fontId="37" fillId="34" borderId="204" xfId="61" applyNumberFormat="1" applyFont="1" applyFill="1" applyBorder="1" applyAlignment="1">
      <alignment horizontal="right"/>
      <protection/>
    </xf>
    <xf numFmtId="3" fontId="34" fillId="35" borderId="110" xfId="61" applyNumberFormat="1" applyFont="1" applyFill="1" applyBorder="1" applyAlignment="1">
      <alignment horizontal="center"/>
      <protection/>
    </xf>
    <xf numFmtId="0" fontId="10" fillId="35" borderId="110" xfId="0" applyFont="1" applyFill="1" applyBorder="1" applyAlignment="1">
      <alignment vertical="center" wrapText="1"/>
    </xf>
    <xf numFmtId="3" fontId="34" fillId="35" borderId="110" xfId="61" applyNumberFormat="1" applyFont="1" applyFill="1" applyBorder="1" applyAlignment="1">
      <alignment horizontal="center" vertical="center" wrapText="1"/>
      <protection/>
    </xf>
    <xf numFmtId="3" fontId="37" fillId="35" borderId="110" xfId="61" applyNumberFormat="1" applyFont="1" applyFill="1" applyBorder="1" applyAlignment="1">
      <alignment horizontal="right"/>
      <protection/>
    </xf>
    <xf numFmtId="3" fontId="37" fillId="35" borderId="111" xfId="61" applyNumberFormat="1" applyFont="1" applyFill="1" applyBorder="1" applyAlignment="1">
      <alignment horizontal="right"/>
      <protection/>
    </xf>
    <xf numFmtId="3" fontId="37" fillId="35" borderId="220" xfId="61" applyNumberFormat="1" applyFont="1" applyFill="1" applyBorder="1" applyAlignment="1">
      <alignment horizontal="right"/>
      <protection/>
    </xf>
    <xf numFmtId="3" fontId="34" fillId="34" borderId="107" xfId="61" applyNumberFormat="1" applyFont="1" applyFill="1" applyBorder="1" applyAlignment="1">
      <alignment horizontal="center"/>
      <protection/>
    </xf>
    <xf numFmtId="0" fontId="10" fillId="34" borderId="110" xfId="0" applyFont="1" applyFill="1" applyBorder="1" applyAlignment="1">
      <alignment vertical="center" wrapText="1"/>
    </xf>
    <xf numFmtId="3" fontId="34" fillId="34" borderId="107" xfId="61" applyNumberFormat="1" applyFont="1" applyFill="1" applyBorder="1" applyAlignment="1">
      <alignment horizontal="center" vertical="center" wrapText="1"/>
      <protection/>
    </xf>
    <xf numFmtId="3" fontId="37" fillId="34" borderId="110" xfId="61" applyNumberFormat="1" applyFont="1" applyFill="1" applyBorder="1" applyAlignment="1">
      <alignment horizontal="right"/>
      <protection/>
    </xf>
    <xf numFmtId="3" fontId="37" fillId="34" borderId="111" xfId="61" applyNumberFormat="1" applyFont="1" applyFill="1" applyBorder="1" applyAlignment="1">
      <alignment horizontal="right"/>
      <protection/>
    </xf>
    <xf numFmtId="3" fontId="37" fillId="34" borderId="220" xfId="61" applyNumberFormat="1" applyFont="1" applyFill="1" applyBorder="1" applyAlignment="1">
      <alignment horizontal="right"/>
      <protection/>
    </xf>
    <xf numFmtId="3" fontId="34" fillId="34" borderId="72" xfId="61" applyNumberFormat="1" applyFont="1" applyFill="1" applyBorder="1" applyAlignment="1">
      <alignment horizontal="center"/>
      <protection/>
    </xf>
    <xf numFmtId="3" fontId="37" fillId="23" borderId="72" xfId="61" applyNumberFormat="1" applyFont="1" applyFill="1" applyBorder="1" applyAlignment="1">
      <alignment vertical="center" wrapText="1"/>
      <protection/>
    </xf>
    <xf numFmtId="3" fontId="37" fillId="23" borderId="110" xfId="61" applyNumberFormat="1" applyFont="1" applyFill="1" applyBorder="1" applyAlignment="1">
      <alignment horizontal="right"/>
      <protection/>
    </xf>
    <xf numFmtId="3" fontId="37" fillId="43" borderId="110" xfId="61" applyNumberFormat="1" applyFont="1" applyFill="1" applyBorder="1" applyAlignment="1">
      <alignment horizontal="right"/>
      <protection/>
    </xf>
    <xf numFmtId="3" fontId="37" fillId="23" borderId="111" xfId="61" applyNumberFormat="1" applyFont="1" applyFill="1" applyBorder="1" applyAlignment="1">
      <alignment horizontal="right"/>
      <protection/>
    </xf>
    <xf numFmtId="3" fontId="37" fillId="23" borderId="220" xfId="61" applyNumberFormat="1" applyFont="1" applyFill="1" applyBorder="1" applyAlignment="1">
      <alignment horizontal="right"/>
      <protection/>
    </xf>
    <xf numFmtId="3" fontId="34" fillId="34" borderId="0" xfId="61" applyNumberFormat="1" applyFont="1" applyFill="1" applyAlignment="1">
      <alignment horizontal="center" vertical="top"/>
      <protection/>
    </xf>
    <xf numFmtId="3" fontId="16" fillId="0" borderId="130" xfId="0" applyNumberFormat="1" applyFont="1" applyBorder="1" applyAlignment="1">
      <alignment vertical="center"/>
    </xf>
    <xf numFmtId="3" fontId="16" fillId="0" borderId="221" xfId="0" applyNumberFormat="1" applyFont="1" applyBorder="1" applyAlignment="1">
      <alignment vertical="top"/>
    </xf>
    <xf numFmtId="0" fontId="0" fillId="0" borderId="222" xfId="0" applyBorder="1" applyAlignment="1">
      <alignment/>
    </xf>
    <xf numFmtId="166" fontId="13" fillId="33" borderId="11" xfId="71" applyNumberFormat="1" applyFont="1" applyFill="1" applyBorder="1" applyAlignment="1" applyProtection="1">
      <alignment horizontal="left" vertical="center"/>
      <protection/>
    </xf>
    <xf numFmtId="166" fontId="12" fillId="33" borderId="0" xfId="71" applyNumberFormat="1" applyFont="1" applyFill="1" applyBorder="1" applyAlignment="1" applyProtection="1">
      <alignment horizontal="center" vertical="center"/>
      <protection/>
    </xf>
    <xf numFmtId="166" fontId="13" fillId="33" borderId="64" xfId="71" applyNumberFormat="1" applyFont="1" applyFill="1" applyBorder="1" applyAlignment="1" applyProtection="1">
      <alignment horizontal="left" vertical="center"/>
      <protection/>
    </xf>
    <xf numFmtId="166" fontId="15" fillId="33" borderId="0" xfId="71" applyNumberFormat="1" applyFont="1" applyFill="1" applyBorder="1" applyAlignment="1" applyProtection="1">
      <alignment horizontal="center" vertical="center"/>
      <protection/>
    </xf>
    <xf numFmtId="166" fontId="18" fillId="33" borderId="0" xfId="71" applyNumberFormat="1" applyFont="1" applyFill="1" applyBorder="1" applyAlignment="1" applyProtection="1">
      <alignment horizontal="left"/>
      <protection/>
    </xf>
    <xf numFmtId="0" fontId="12" fillId="33" borderId="0" xfId="71" applyFont="1" applyFill="1" applyBorder="1" applyAlignment="1" applyProtection="1">
      <alignment horizontal="center"/>
      <protection/>
    </xf>
    <xf numFmtId="3" fontId="41" fillId="39" borderId="36" xfId="61" applyNumberFormat="1" applyFont="1" applyFill="1" applyBorder="1" applyAlignment="1">
      <alignment horizontal="center" vertical="center" textRotation="90"/>
      <protection/>
    </xf>
    <xf numFmtId="3" fontId="41" fillId="39" borderId="80" xfId="61" applyNumberFormat="1" applyFont="1" applyFill="1" applyBorder="1" applyAlignment="1">
      <alignment horizontal="center" vertical="center" textRotation="90"/>
      <protection/>
    </xf>
    <xf numFmtId="0" fontId="41" fillId="39" borderId="223" xfId="61" applyFont="1" applyFill="1" applyBorder="1" applyAlignment="1">
      <alignment horizontal="center" vertical="center" wrapText="1"/>
      <protection/>
    </xf>
    <xf numFmtId="0" fontId="8" fillId="39" borderId="80" xfId="61" applyFont="1" applyFill="1" applyBorder="1" applyAlignment="1">
      <alignment horizontal="center" vertical="center" textRotation="90" wrapText="1"/>
      <protection/>
    </xf>
    <xf numFmtId="0" fontId="8" fillId="34" borderId="80" xfId="61" applyFont="1" applyFill="1" applyBorder="1" applyAlignment="1">
      <alignment horizontal="center" vertical="center" textRotation="90" wrapText="1"/>
      <protection/>
    </xf>
    <xf numFmtId="3" fontId="40" fillId="34" borderId="224" xfId="61" applyNumberFormat="1" applyFont="1" applyFill="1" applyBorder="1" applyAlignment="1">
      <alignment horizontal="center"/>
      <protection/>
    </xf>
    <xf numFmtId="3" fontId="40" fillId="34" borderId="14" xfId="57" applyNumberFormat="1" applyFont="1" applyFill="1" applyBorder="1" applyAlignment="1">
      <alignment horizontal="center" vertical="center" wrapText="1"/>
      <protection/>
    </xf>
    <xf numFmtId="0" fontId="6" fillId="35" borderId="200" xfId="0" applyFont="1" applyFill="1" applyBorder="1" applyAlignment="1" applyProtection="1">
      <alignment vertical="center" wrapText="1"/>
      <protection/>
    </xf>
    <xf numFmtId="3" fontId="19" fillId="35" borderId="66" xfId="61" applyNumberFormat="1" applyFont="1" applyFill="1" applyBorder="1" applyAlignment="1">
      <alignment horizontal="center" vertical="center" wrapText="1"/>
      <protection/>
    </xf>
    <xf numFmtId="0" fontId="6" fillId="35" borderId="175" xfId="0" applyFont="1" applyFill="1" applyBorder="1" applyAlignment="1" applyProtection="1">
      <alignment vertical="center" wrapText="1"/>
      <protection/>
    </xf>
    <xf numFmtId="3" fontId="10" fillId="39" borderId="0" xfId="61" applyNumberFormat="1" applyFont="1" applyFill="1" applyBorder="1" applyAlignment="1">
      <alignment horizontal="left"/>
      <protection/>
    </xf>
    <xf numFmtId="3" fontId="41" fillId="39" borderId="0" xfId="61" applyNumberFormat="1" applyFont="1" applyFill="1" applyBorder="1" applyAlignment="1">
      <alignment horizontal="center" vertical="center"/>
      <protection/>
    </xf>
    <xf numFmtId="3" fontId="40" fillId="34" borderId="99" xfId="61" applyNumberFormat="1" applyFont="1" applyFill="1" applyBorder="1" applyAlignment="1">
      <alignment horizontal="center"/>
      <protection/>
    </xf>
    <xf numFmtId="0" fontId="40" fillId="34" borderId="39" xfId="0" applyFont="1" applyFill="1" applyBorder="1" applyAlignment="1">
      <alignment horizontal="center" vertical="center" wrapText="1"/>
    </xf>
    <xf numFmtId="0" fontId="40" fillId="34" borderId="225" xfId="0" applyFont="1" applyFill="1" applyBorder="1" applyAlignment="1">
      <alignment horizontal="center" vertical="center" wrapText="1"/>
    </xf>
    <xf numFmtId="3" fontId="40" fillId="34" borderId="226" xfId="61" applyNumberFormat="1" applyFont="1" applyFill="1" applyBorder="1" applyAlignment="1">
      <alignment horizontal="center"/>
      <protection/>
    </xf>
    <xf numFmtId="0" fontId="6" fillId="35" borderId="203" xfId="0" applyFont="1" applyFill="1" applyBorder="1" applyAlignment="1" applyProtection="1">
      <alignment vertical="center" wrapText="1"/>
      <protection/>
    </xf>
    <xf numFmtId="0" fontId="6" fillId="35" borderId="74" xfId="0" applyFont="1" applyFill="1" applyBorder="1" applyAlignment="1" applyProtection="1">
      <alignment vertical="center" wrapText="1"/>
      <protection/>
    </xf>
    <xf numFmtId="3" fontId="41" fillId="35" borderId="144" xfId="61" applyNumberFormat="1" applyFont="1" applyFill="1" applyBorder="1" applyAlignment="1">
      <alignment vertical="center" wrapText="1"/>
      <protection/>
    </xf>
    <xf numFmtId="3" fontId="41" fillId="35" borderId="74" xfId="61" applyNumberFormat="1" applyFont="1" applyFill="1" applyBorder="1" applyAlignment="1">
      <alignment horizontal="left" vertical="center" wrapText="1"/>
      <protection/>
    </xf>
    <xf numFmtId="3" fontId="41" fillId="35" borderId="175" xfId="61" applyNumberFormat="1" applyFont="1" applyFill="1" applyBorder="1" applyAlignment="1">
      <alignment vertical="center" wrapText="1"/>
      <protection/>
    </xf>
    <xf numFmtId="3" fontId="12" fillId="34" borderId="107" xfId="61" applyNumberFormat="1" applyFont="1" applyFill="1" applyBorder="1" applyAlignment="1">
      <alignment horizontal="center" vertical="center" textRotation="90"/>
      <protection/>
    </xf>
    <xf numFmtId="3" fontId="26" fillId="34" borderId="107" xfId="61" applyNumberFormat="1" applyFont="1" applyFill="1" applyBorder="1" applyAlignment="1">
      <alignment horizontal="center" vertical="center" textRotation="90"/>
      <protection/>
    </xf>
    <xf numFmtId="0" fontId="6" fillId="34" borderId="107" xfId="61" applyFont="1" applyFill="1" applyBorder="1" applyAlignment="1">
      <alignment horizontal="center" vertical="center" wrapText="1"/>
      <protection/>
    </xf>
    <xf numFmtId="0" fontId="6" fillId="34" borderId="107" xfId="61" applyFont="1" applyFill="1" applyBorder="1" applyAlignment="1">
      <alignment horizontal="center" vertical="center" textRotation="90" wrapText="1"/>
      <protection/>
    </xf>
    <xf numFmtId="0" fontId="7" fillId="34" borderId="106" xfId="61" applyFont="1" applyFill="1" applyBorder="1" applyAlignment="1">
      <alignment horizontal="center" textRotation="90" wrapText="1"/>
      <protection/>
    </xf>
    <xf numFmtId="3" fontId="7" fillId="34" borderId="66" xfId="61" applyNumberFormat="1" applyFont="1" applyFill="1" applyBorder="1" applyAlignment="1">
      <alignment horizontal="center"/>
      <protection/>
    </xf>
    <xf numFmtId="0" fontId="7" fillId="34" borderId="51" xfId="0" applyFont="1" applyFill="1" applyBorder="1" applyAlignment="1">
      <alignment horizontal="center" wrapText="1"/>
    </xf>
    <xf numFmtId="3" fontId="7" fillId="34" borderId="227" xfId="61" applyNumberFormat="1" applyFont="1" applyFill="1" applyBorder="1" applyAlignment="1">
      <alignment horizontal="center"/>
      <protection/>
    </xf>
    <xf numFmtId="3" fontId="7" fillId="34" borderId="69" xfId="57" applyNumberFormat="1" applyFont="1" applyFill="1" applyBorder="1" applyAlignment="1">
      <alignment horizontal="center" vertical="center" wrapText="1"/>
      <protection/>
    </xf>
    <xf numFmtId="3" fontId="7" fillId="34" borderId="93" xfId="57" applyNumberFormat="1" applyFont="1" applyFill="1" applyBorder="1" applyAlignment="1">
      <alignment horizontal="center" vertical="center" wrapText="1"/>
      <protection/>
    </xf>
    <xf numFmtId="3" fontId="23" fillId="34" borderId="0" xfId="61" applyNumberFormat="1" applyFont="1" applyFill="1" applyBorder="1" applyAlignment="1">
      <alignment horizontal="left"/>
      <protection/>
    </xf>
    <xf numFmtId="3" fontId="6" fillId="34" borderId="54" xfId="61" applyNumberFormat="1" applyFont="1" applyFill="1" applyBorder="1" applyAlignment="1">
      <alignment horizontal="center" vertical="center"/>
      <protection/>
    </xf>
    <xf numFmtId="3" fontId="21" fillId="34" borderId="105" xfId="61" applyNumberFormat="1" applyFont="1" applyFill="1" applyBorder="1" applyAlignment="1">
      <alignment horizontal="center"/>
      <protection/>
    </xf>
    <xf numFmtId="3" fontId="7" fillId="34" borderId="228" xfId="57" applyNumberFormat="1" applyFont="1" applyFill="1" applyBorder="1" applyAlignment="1">
      <alignment horizontal="center" vertical="center" wrapText="1"/>
      <protection/>
    </xf>
    <xf numFmtId="3" fontId="7" fillId="34" borderId="69" xfId="61" applyNumberFormat="1" applyFont="1" applyFill="1" applyBorder="1" applyAlignment="1">
      <alignment horizontal="center" vertical="center" wrapText="1"/>
      <protection/>
    </xf>
    <xf numFmtId="3" fontId="23" fillId="34" borderId="69" xfId="61" applyNumberFormat="1" applyFont="1" applyFill="1" applyBorder="1" applyAlignment="1">
      <alignment horizontal="center" vertical="center" wrapText="1" shrinkToFit="1"/>
      <protection/>
    </xf>
    <xf numFmtId="3" fontId="7" fillId="34" borderId="74" xfId="57" applyNumberFormat="1" applyFont="1" applyFill="1" applyBorder="1" applyAlignment="1">
      <alignment horizontal="center" vertical="center" wrapText="1"/>
      <protection/>
    </xf>
    <xf numFmtId="3" fontId="7" fillId="34" borderId="93" xfId="57" applyNumberFormat="1" applyFont="1" applyFill="1" applyBorder="1" applyAlignment="1">
      <alignment horizontal="center" vertical="center"/>
      <protection/>
    </xf>
    <xf numFmtId="3" fontId="16" fillId="34" borderId="203" xfId="57" applyNumberFormat="1" applyFont="1" applyFill="1" applyBorder="1" applyAlignment="1">
      <alignment horizontal="center" vertical="center" wrapText="1"/>
      <protection/>
    </xf>
    <xf numFmtId="0" fontId="7" fillId="34" borderId="89" xfId="0" applyFont="1" applyFill="1" applyBorder="1" applyAlignment="1">
      <alignment horizontal="center"/>
    </xf>
    <xf numFmtId="3" fontId="6" fillId="35" borderId="74" xfId="61" applyNumberFormat="1" applyFont="1" applyFill="1" applyBorder="1" applyAlignment="1">
      <alignment vertical="center" wrapText="1"/>
      <protection/>
    </xf>
    <xf numFmtId="3" fontId="15" fillId="35" borderId="89" xfId="61" applyNumberFormat="1" applyFont="1" applyFill="1" applyBorder="1" applyAlignment="1">
      <alignment horizontal="center" vertical="center" wrapText="1"/>
      <protection/>
    </xf>
    <xf numFmtId="3" fontId="6" fillId="35" borderId="113" xfId="61" applyNumberFormat="1" applyFont="1" applyFill="1" applyBorder="1" applyAlignment="1">
      <alignment vertical="center" wrapText="1"/>
      <protection/>
    </xf>
    <xf numFmtId="0" fontId="6" fillId="35" borderId="74" xfId="56" applyFont="1" applyFill="1" applyBorder="1" applyAlignment="1">
      <alignment wrapText="1"/>
      <protection/>
    </xf>
    <xf numFmtId="3" fontId="6" fillId="34" borderId="74" xfId="61" applyNumberFormat="1" applyFont="1" applyFill="1" applyBorder="1" applyAlignment="1">
      <alignment vertical="center" wrapText="1"/>
      <protection/>
    </xf>
    <xf numFmtId="3" fontId="15" fillId="34" borderId="89" xfId="61" applyNumberFormat="1" applyFont="1" applyFill="1" applyBorder="1" applyAlignment="1">
      <alignment horizontal="center" vertical="center" wrapText="1"/>
      <protection/>
    </xf>
    <xf numFmtId="3" fontId="6" fillId="35" borderId="74" xfId="61" applyNumberFormat="1" applyFont="1" applyFill="1" applyBorder="1" applyAlignment="1">
      <alignment horizontal="left" vertical="center" wrapText="1"/>
      <protection/>
    </xf>
    <xf numFmtId="3" fontId="29" fillId="35" borderId="89" xfId="61" applyNumberFormat="1" applyFont="1" applyFill="1" applyBorder="1" applyAlignment="1">
      <alignment horizontal="center" vertical="center" wrapText="1"/>
      <protection/>
    </xf>
    <xf numFmtId="0" fontId="6" fillId="35" borderId="74" xfId="72" applyFont="1" applyFill="1" applyBorder="1" applyAlignment="1">
      <alignment vertical="center" wrapText="1"/>
      <protection/>
    </xf>
    <xf numFmtId="0" fontId="6" fillId="35" borderId="91" xfId="72" applyFont="1" applyFill="1" applyBorder="1" applyAlignment="1">
      <alignment horizontal="center" vertical="center" wrapText="1"/>
      <protection/>
    </xf>
    <xf numFmtId="3" fontId="6" fillId="35" borderId="93" xfId="61" applyNumberFormat="1" applyFont="1" applyFill="1" applyBorder="1" applyAlignment="1">
      <alignment vertical="center" wrapText="1"/>
      <protection/>
    </xf>
    <xf numFmtId="0" fontId="6" fillId="34" borderId="91" xfId="72" applyFont="1" applyFill="1" applyBorder="1" applyAlignment="1">
      <alignment vertical="center" wrapText="1"/>
      <protection/>
    </xf>
    <xf numFmtId="0" fontId="6" fillId="34" borderId="91" xfId="72" applyFont="1" applyFill="1" applyBorder="1" applyAlignment="1">
      <alignment horizontal="center" vertical="center" wrapText="1"/>
      <protection/>
    </xf>
    <xf numFmtId="0" fontId="6" fillId="35" borderId="74" xfId="0" applyFont="1" applyFill="1" applyBorder="1" applyAlignment="1">
      <alignment vertical="center" wrapText="1"/>
    </xf>
    <xf numFmtId="3" fontId="15" fillId="35" borderId="74" xfId="61" applyNumberFormat="1" applyFont="1" applyFill="1" applyBorder="1" applyAlignment="1">
      <alignment vertical="center" wrapText="1"/>
      <protection/>
    </xf>
    <xf numFmtId="3" fontId="6" fillId="35" borderId="91" xfId="61" applyNumberFormat="1" applyFont="1" applyFill="1" applyBorder="1" applyAlignment="1">
      <alignment horizontal="center" vertical="center" wrapText="1"/>
      <protection/>
    </xf>
    <xf numFmtId="0" fontId="6" fillId="35" borderId="174" xfId="72" applyFont="1" applyFill="1" applyBorder="1" applyAlignment="1">
      <alignment horizontal="center" vertical="center" wrapText="1"/>
      <protection/>
    </xf>
    <xf numFmtId="0" fontId="6" fillId="34" borderId="174" xfId="72" applyFont="1" applyFill="1" applyBorder="1" applyAlignment="1">
      <alignment horizontal="center" vertical="center" wrapText="1"/>
      <protection/>
    </xf>
    <xf numFmtId="3" fontId="6" fillId="34" borderId="69" xfId="61" applyNumberFormat="1" applyFont="1" applyFill="1" applyBorder="1" applyAlignment="1">
      <alignment vertical="center" wrapText="1"/>
      <protection/>
    </xf>
    <xf numFmtId="3" fontId="6" fillId="34" borderId="106" xfId="61" applyNumberFormat="1" applyFont="1" applyFill="1" applyBorder="1" applyAlignment="1">
      <alignment vertical="center" wrapText="1"/>
      <protection/>
    </xf>
    <xf numFmtId="3" fontId="6" fillId="34" borderId="66" xfId="61" applyNumberFormat="1" applyFont="1" applyFill="1" applyBorder="1" applyAlignment="1">
      <alignment vertical="center" wrapText="1"/>
      <protection/>
    </xf>
    <xf numFmtId="3" fontId="6" fillId="34" borderId="91" xfId="61" applyNumberFormat="1" applyFont="1" applyFill="1" applyBorder="1" applyAlignment="1">
      <alignment horizontal="center" vertical="center" wrapText="1"/>
      <protection/>
    </xf>
    <xf numFmtId="3" fontId="6" fillId="35" borderId="69" xfId="61" applyNumberFormat="1" applyFont="1" applyFill="1" applyBorder="1" applyAlignment="1">
      <alignment horizontal="left" vertical="center" wrapText="1"/>
      <protection/>
    </xf>
    <xf numFmtId="3" fontId="6" fillId="35" borderId="106" xfId="61" applyNumberFormat="1" applyFont="1" applyFill="1" applyBorder="1" applyAlignment="1">
      <alignment horizontal="left" vertical="center" wrapText="1"/>
      <protection/>
    </xf>
    <xf numFmtId="3" fontId="6" fillId="35" borderId="66" xfId="61" applyNumberFormat="1" applyFont="1" applyFill="1" applyBorder="1" applyAlignment="1">
      <alignment horizontal="left" vertical="center" wrapText="1"/>
      <protection/>
    </xf>
    <xf numFmtId="3" fontId="7" fillId="34" borderId="0" xfId="61" applyNumberFormat="1" applyFont="1" applyFill="1" applyBorder="1" applyAlignment="1">
      <alignment wrapText="1"/>
      <protection/>
    </xf>
    <xf numFmtId="3" fontId="38" fillId="34" borderId="229" xfId="61" applyNumberFormat="1" applyFont="1" applyFill="1" applyBorder="1" applyAlignment="1">
      <alignment horizontal="center" vertical="center" textRotation="90"/>
      <protection/>
    </xf>
    <xf numFmtId="3" fontId="38" fillId="34" borderId="77" xfId="61" applyNumberFormat="1" applyFont="1" applyFill="1" applyBorder="1" applyAlignment="1">
      <alignment horizontal="center" vertical="center" textRotation="90"/>
      <protection/>
    </xf>
    <xf numFmtId="0" fontId="38" fillId="34" borderId="77" xfId="61" applyFont="1" applyFill="1" applyBorder="1" applyAlignment="1">
      <alignment horizontal="center" vertical="center" wrapText="1"/>
      <protection/>
    </xf>
    <xf numFmtId="0" fontId="10" fillId="34" borderId="77" xfId="61" applyFont="1" applyFill="1" applyBorder="1" applyAlignment="1">
      <alignment horizontal="center" vertical="center" textRotation="90" wrapText="1"/>
      <protection/>
    </xf>
    <xf numFmtId="3" fontId="10" fillId="34" borderId="74" xfId="61" applyNumberFormat="1" applyFont="1" applyFill="1" applyBorder="1" applyAlignment="1">
      <alignment horizontal="center"/>
      <protection/>
    </xf>
    <xf numFmtId="0" fontId="10" fillId="34" borderId="91" xfId="0" applyFont="1" applyFill="1" applyBorder="1" applyAlignment="1">
      <alignment horizontal="center"/>
    </xf>
    <xf numFmtId="0" fontId="10" fillId="34" borderId="230" xfId="0" applyFont="1" applyFill="1" applyBorder="1" applyAlignment="1">
      <alignment horizontal="center" vertical="center" wrapText="1"/>
    </xf>
    <xf numFmtId="3" fontId="10" fillId="34" borderId="149" xfId="61" applyNumberFormat="1" applyFont="1" applyFill="1" applyBorder="1" applyAlignment="1">
      <alignment horizontal="center"/>
      <protection/>
    </xf>
    <xf numFmtId="3" fontId="10" fillId="34" borderId="214" xfId="57" applyNumberFormat="1" applyFont="1" applyFill="1" applyBorder="1" applyAlignment="1">
      <alignment horizontal="center" vertical="center" wrapText="1"/>
      <protection/>
    </xf>
    <xf numFmtId="3" fontId="10" fillId="34" borderId="0" xfId="61" applyNumberFormat="1" applyFont="1" applyFill="1" applyBorder="1" applyAlignment="1">
      <alignment horizontal="left"/>
      <protection/>
    </xf>
    <xf numFmtId="3" fontId="38" fillId="34" borderId="0" xfId="61" applyNumberFormat="1" applyFont="1" applyFill="1" applyBorder="1" applyAlignment="1">
      <alignment horizontal="center" vertical="center"/>
      <protection/>
    </xf>
    <xf numFmtId="3" fontId="10" fillId="34" borderId="0" xfId="61" applyNumberFormat="1" applyFont="1" applyFill="1" applyBorder="1" applyAlignment="1">
      <alignment horizontal="right"/>
      <protection/>
    </xf>
    <xf numFmtId="3" fontId="10" fillId="34" borderId="77" xfId="57" applyNumberFormat="1" applyFont="1" applyFill="1" applyBorder="1" applyAlignment="1">
      <alignment horizontal="center" vertical="center" wrapText="1"/>
      <protection/>
    </xf>
    <xf numFmtId="3" fontId="10" fillId="34" borderId="212" xfId="57" applyNumberFormat="1" applyFont="1" applyFill="1" applyBorder="1" applyAlignment="1">
      <alignment horizontal="center" vertical="center" wrapText="1"/>
      <protection/>
    </xf>
    <xf numFmtId="3" fontId="10" fillId="34" borderId="77" xfId="61" applyNumberFormat="1" applyFont="1" applyFill="1" applyBorder="1" applyAlignment="1">
      <alignment horizontal="center" vertical="center" wrapText="1"/>
      <protection/>
    </xf>
    <xf numFmtId="3" fontId="10" fillId="34" borderId="77" xfId="61" applyNumberFormat="1" applyFont="1" applyFill="1" applyBorder="1" applyAlignment="1">
      <alignment horizontal="center" vertical="center" wrapText="1" shrinkToFit="1"/>
      <protection/>
    </xf>
    <xf numFmtId="3" fontId="10" fillId="34" borderId="74" xfId="57" applyNumberFormat="1" applyFont="1" applyFill="1" applyBorder="1" applyAlignment="1">
      <alignment horizontal="center" vertical="center" wrapText="1"/>
      <protection/>
    </xf>
    <xf numFmtId="3" fontId="10" fillId="34" borderId="214" xfId="57" applyNumberFormat="1" applyFont="1" applyFill="1" applyBorder="1" applyAlignment="1">
      <alignment horizontal="center" vertical="center"/>
      <protection/>
    </xf>
    <xf numFmtId="3" fontId="10" fillId="34" borderId="215" xfId="57" applyNumberFormat="1" applyFont="1" applyFill="1" applyBorder="1" applyAlignment="1">
      <alignment horizontal="center" vertical="center" wrapText="1"/>
      <protection/>
    </xf>
    <xf numFmtId="3" fontId="38" fillId="35" borderId="107" xfId="57" applyNumberFormat="1" applyFont="1" applyFill="1" applyBorder="1" applyAlignment="1">
      <alignment vertical="center" wrapText="1"/>
      <protection/>
    </xf>
    <xf numFmtId="3" fontId="38" fillId="35" borderId="72" xfId="57" applyNumberFormat="1" applyFont="1" applyFill="1" applyBorder="1" applyAlignment="1">
      <alignment vertical="center" wrapText="1"/>
      <protection/>
    </xf>
    <xf numFmtId="3" fontId="38" fillId="35" borderId="231" xfId="57" applyNumberFormat="1" applyFont="1" applyFill="1" applyBorder="1" applyAlignment="1">
      <alignment vertical="center" wrapText="1"/>
      <protection/>
    </xf>
    <xf numFmtId="3" fontId="10" fillId="35" borderId="107" xfId="61" applyNumberFormat="1" applyFont="1" applyFill="1" applyBorder="1" applyAlignment="1">
      <alignment horizontal="center" vertical="center" wrapText="1"/>
      <protection/>
    </xf>
    <xf numFmtId="3" fontId="10" fillId="35" borderId="72" xfId="61" applyNumberFormat="1" applyFont="1" applyFill="1" applyBorder="1" applyAlignment="1">
      <alignment horizontal="center" vertical="center" wrapText="1"/>
      <protection/>
    </xf>
    <xf numFmtId="3" fontId="10" fillId="35" borderId="231" xfId="61" applyNumberFormat="1" applyFont="1" applyFill="1" applyBorder="1" applyAlignment="1">
      <alignment horizontal="center" vertical="center" wrapText="1"/>
      <protection/>
    </xf>
    <xf numFmtId="3" fontId="34" fillId="35" borderId="74" xfId="70" applyNumberFormat="1" applyFont="1" applyFill="1" applyBorder="1" applyAlignment="1">
      <alignment vertical="center" wrapText="1"/>
      <protection/>
    </xf>
    <xf numFmtId="3" fontId="10" fillId="35" borderId="74" xfId="61" applyNumberFormat="1" applyFont="1" applyFill="1" applyBorder="1" applyAlignment="1">
      <alignment horizontal="center" vertical="center" wrapText="1"/>
      <protection/>
    </xf>
    <xf numFmtId="3" fontId="38" fillId="35" borderId="113" xfId="70" applyNumberFormat="1" applyFont="1" applyFill="1" applyBorder="1" applyAlignment="1">
      <alignment vertical="center" wrapText="1"/>
      <protection/>
    </xf>
    <xf numFmtId="3" fontId="38" fillId="35" borderId="232" xfId="70" applyNumberFormat="1" applyFont="1" applyFill="1" applyBorder="1" applyAlignment="1">
      <alignment vertical="center" wrapText="1"/>
      <protection/>
    </xf>
    <xf numFmtId="3" fontId="10" fillId="35" borderId="113" xfId="61" applyNumberFormat="1" applyFont="1" applyFill="1" applyBorder="1" applyAlignment="1">
      <alignment horizontal="center" vertical="center" wrapText="1"/>
      <protection/>
    </xf>
    <xf numFmtId="3" fontId="10" fillId="35" borderId="232" xfId="61" applyNumberFormat="1" applyFont="1" applyFill="1" applyBorder="1" applyAlignment="1">
      <alignment horizontal="center" vertical="center" wrapText="1"/>
      <protection/>
    </xf>
    <xf numFmtId="3" fontId="38" fillId="35" borderId="110" xfId="70" applyNumberFormat="1" applyFont="1" applyFill="1" applyBorder="1" applyAlignment="1">
      <alignment vertical="center" wrapText="1"/>
      <protection/>
    </xf>
    <xf numFmtId="3" fontId="38" fillId="35" borderId="72" xfId="70" applyNumberFormat="1" applyFont="1" applyFill="1" applyBorder="1" applyAlignment="1">
      <alignment vertical="center" wrapText="1"/>
      <protection/>
    </xf>
    <xf numFmtId="3" fontId="38" fillId="35" borderId="231" xfId="70" applyNumberFormat="1" applyFont="1" applyFill="1" applyBorder="1" applyAlignment="1">
      <alignment vertical="center" wrapText="1"/>
      <protection/>
    </xf>
    <xf numFmtId="3" fontId="10" fillId="35" borderId="110" xfId="61" applyNumberFormat="1" applyFont="1" applyFill="1" applyBorder="1" applyAlignment="1">
      <alignment horizontal="center" vertical="center" wrapText="1"/>
      <protection/>
    </xf>
    <xf numFmtId="3" fontId="34" fillId="35" borderId="77" xfId="70" applyNumberFormat="1" applyFont="1" applyFill="1" applyBorder="1" applyAlignment="1">
      <alignment vertical="center" wrapText="1"/>
      <protection/>
    </xf>
    <xf numFmtId="3" fontId="10" fillId="35" borderId="106" xfId="61" applyNumberFormat="1" applyFont="1" applyFill="1" applyBorder="1" applyAlignment="1">
      <alignment horizontal="center" vertical="center" wrapText="1"/>
      <protection/>
    </xf>
    <xf numFmtId="3" fontId="37" fillId="34" borderId="77" xfId="61" applyNumberFormat="1" applyFont="1" applyFill="1" applyBorder="1" applyAlignment="1">
      <alignment horizontal="center" vertical="center" textRotation="90"/>
      <protection/>
    </xf>
    <xf numFmtId="0" fontId="37" fillId="34" borderId="77" xfId="61" applyFont="1" applyFill="1" applyBorder="1" applyAlignment="1">
      <alignment horizontal="center" vertical="center" wrapText="1"/>
      <protection/>
    </xf>
    <xf numFmtId="0" fontId="34" fillId="34" borderId="77" xfId="61" applyFont="1" applyFill="1" applyBorder="1" applyAlignment="1">
      <alignment horizontal="center" vertical="center" textRotation="90" wrapText="1"/>
      <protection/>
    </xf>
    <xf numFmtId="3" fontId="34" fillId="34" borderId="74" xfId="61" applyNumberFormat="1" applyFont="1" applyFill="1" applyBorder="1" applyAlignment="1">
      <alignment horizontal="center"/>
      <protection/>
    </xf>
    <xf numFmtId="3" fontId="34" fillId="34" borderId="91" xfId="61" applyNumberFormat="1" applyFont="1" applyFill="1" applyBorder="1" applyAlignment="1">
      <alignment horizontal="center"/>
      <protection/>
    </xf>
    <xf numFmtId="3" fontId="34" fillId="34" borderId="212" xfId="57" applyNumberFormat="1" applyFont="1" applyFill="1" applyBorder="1" applyAlignment="1">
      <alignment horizontal="center" vertical="center" wrapText="1"/>
      <protection/>
    </xf>
    <xf numFmtId="3" fontId="10" fillId="35" borderId="74" xfId="70" applyNumberFormat="1" applyFont="1" applyFill="1" applyBorder="1" applyAlignment="1">
      <alignment vertical="center" wrapText="1"/>
      <protection/>
    </xf>
    <xf numFmtId="3" fontId="34" fillId="35" borderId="74" xfId="61" applyNumberFormat="1" applyFont="1" applyFill="1" applyBorder="1" applyAlignment="1">
      <alignment horizontal="center" vertical="center" wrapText="1"/>
      <protection/>
    </xf>
    <xf numFmtId="3" fontId="37" fillId="34" borderId="0" xfId="61" applyNumberFormat="1" applyFont="1" applyFill="1" applyBorder="1" applyAlignment="1">
      <alignment horizontal="center" vertical="center"/>
      <protection/>
    </xf>
    <xf numFmtId="3" fontId="34" fillId="34" borderId="105" xfId="61" applyNumberFormat="1" applyFont="1" applyFill="1" applyBorder="1" applyAlignment="1">
      <alignment horizontal="right"/>
      <protection/>
    </xf>
    <xf numFmtId="0" fontId="34" fillId="34" borderId="122" xfId="0" applyFont="1" applyFill="1" applyBorder="1" applyAlignment="1">
      <alignment horizontal="center" vertical="center" wrapText="1"/>
    </xf>
    <xf numFmtId="3" fontId="34" fillId="34" borderId="149" xfId="61" applyNumberFormat="1" applyFont="1" applyFill="1" applyBorder="1" applyAlignment="1">
      <alignment horizontal="center"/>
      <protection/>
    </xf>
    <xf numFmtId="3" fontId="10" fillId="34" borderId="74" xfId="57" applyNumberFormat="1" applyFont="1" applyFill="1" applyBorder="1" applyAlignment="1">
      <alignment vertical="center" wrapText="1"/>
      <protection/>
    </xf>
    <xf numFmtId="3" fontId="34" fillId="34" borderId="74" xfId="61" applyNumberFormat="1" applyFont="1" applyFill="1" applyBorder="1" applyAlignment="1">
      <alignment horizontal="center" vertical="center" wrapText="1"/>
      <protection/>
    </xf>
    <xf numFmtId="3" fontId="10" fillId="34" borderId="178" xfId="57" applyNumberFormat="1" applyFont="1" applyFill="1" applyBorder="1" applyAlignment="1">
      <alignment vertical="center" wrapText="1"/>
      <protection/>
    </xf>
    <xf numFmtId="3" fontId="34" fillId="34" borderId="178" xfId="61" applyNumberFormat="1" applyFont="1" applyFill="1" applyBorder="1" applyAlignment="1">
      <alignment horizontal="center" vertical="center" wrapText="1"/>
      <protection/>
    </xf>
    <xf numFmtId="3" fontId="10" fillId="34" borderId="74" xfId="70" applyNumberFormat="1" applyFont="1" applyFill="1" applyBorder="1" applyAlignment="1">
      <alignment vertical="center" wrapText="1"/>
      <protection/>
    </xf>
    <xf numFmtId="0" fontId="23" fillId="35" borderId="74" xfId="58" applyFont="1" applyFill="1" applyBorder="1" applyAlignment="1">
      <alignment vertical="center" wrapText="1"/>
      <protection/>
    </xf>
    <xf numFmtId="3" fontId="10" fillId="35" borderId="74" xfId="57" applyNumberFormat="1" applyFont="1" applyFill="1" applyBorder="1" applyAlignment="1">
      <alignment vertical="center" wrapText="1"/>
      <protection/>
    </xf>
    <xf numFmtId="3" fontId="10" fillId="35" borderId="69" xfId="70" applyNumberFormat="1" applyFont="1" applyFill="1" applyBorder="1" applyAlignment="1">
      <alignment vertical="center" wrapText="1"/>
      <protection/>
    </xf>
    <xf numFmtId="0" fontId="12" fillId="0" borderId="0" xfId="73" applyFont="1" applyFill="1" applyBorder="1" applyAlignment="1">
      <alignment horizontal="center"/>
      <protection/>
    </xf>
    <xf numFmtId="0" fontId="23" fillId="0" borderId="0" xfId="73" applyFont="1" applyFill="1" applyBorder="1" applyAlignment="1">
      <alignment horizontal="left"/>
      <protection/>
    </xf>
    <xf numFmtId="0" fontId="6" fillId="0" borderId="0" xfId="65" applyFont="1" applyBorder="1" applyAlignment="1">
      <alignment horizontal="center" vertical="center"/>
      <protection/>
    </xf>
    <xf numFmtId="0" fontId="12" fillId="0" borderId="0" xfId="65" applyFont="1" applyBorder="1" applyAlignment="1">
      <alignment horizontal="center" vertical="center" wrapText="1"/>
      <protection/>
    </xf>
    <xf numFmtId="0" fontId="14" fillId="0" borderId="11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indent="1"/>
      <protection/>
    </xf>
    <xf numFmtId="0" fontId="12" fillId="0" borderId="40" xfId="0" applyFont="1" applyFill="1" applyBorder="1" applyAlignment="1" applyProtection="1">
      <alignment horizontal="right" indent="1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45" xfId="0" applyFont="1" applyFill="1" applyBorder="1" applyAlignment="1" applyProtection="1">
      <alignment horizontal="right" indent="1"/>
      <protection locked="0"/>
    </xf>
    <xf numFmtId="0" fontId="21" fillId="0" borderId="26" xfId="0" applyFont="1" applyFill="1" applyBorder="1" applyAlignment="1" applyProtection="1">
      <alignment horizontal="left" indent="1"/>
      <protection locked="0"/>
    </xf>
    <xf numFmtId="0" fontId="21" fillId="0" borderId="156" xfId="0" applyFont="1" applyFill="1" applyBorder="1" applyAlignment="1" applyProtection="1">
      <alignment horizontal="right" indent="1"/>
      <protection locked="0"/>
    </xf>
    <xf numFmtId="0" fontId="12" fillId="0" borderId="0" xfId="72" applyFont="1" applyFill="1" applyBorder="1" applyAlignment="1">
      <alignment horizontal="center"/>
      <protection/>
    </xf>
    <xf numFmtId="0" fontId="12" fillId="0" borderId="0" xfId="73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3" fontId="15" fillId="0" borderId="76" xfId="63" applyNumberFormat="1" applyFont="1" applyFill="1" applyBorder="1" applyAlignment="1">
      <alignment horizontal="center" vertical="center" wrapText="1"/>
      <protection/>
    </xf>
    <xf numFmtId="0" fontId="17" fillId="0" borderId="0" xfId="72" applyFont="1" applyFill="1" applyBorder="1" applyAlignment="1">
      <alignment horizontal="center" vertical="center"/>
      <protection/>
    </xf>
    <xf numFmtId="0" fontId="15" fillId="0" borderId="0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horizontal="right" vertical="center"/>
      <protection/>
    </xf>
    <xf numFmtId="0" fontId="16" fillId="0" borderId="0" xfId="72" applyFont="1" applyFill="1" applyBorder="1" applyAlignment="1">
      <alignment horizontal="center" vertical="center"/>
      <protection/>
    </xf>
    <xf numFmtId="0" fontId="23" fillId="0" borderId="71" xfId="63" applyFont="1" applyFill="1" applyBorder="1" applyAlignment="1">
      <alignment horizontal="center" vertical="center" textRotation="90"/>
      <protection/>
    </xf>
    <xf numFmtId="0" fontId="15" fillId="0" borderId="72" xfId="63" applyFont="1" applyFill="1" applyBorder="1" applyAlignment="1">
      <alignment horizontal="center" vertical="center" wrapText="1"/>
      <protection/>
    </xf>
    <xf numFmtId="3" fontId="15" fillId="0" borderId="72" xfId="63" applyNumberFormat="1" applyFont="1" applyFill="1" applyBorder="1" applyAlignment="1">
      <alignment horizontal="center" vertical="center" wrapText="1"/>
      <protection/>
    </xf>
    <xf numFmtId="3" fontId="15" fillId="0" borderId="231" xfId="63" applyNumberFormat="1" applyFont="1" applyFill="1" applyBorder="1" applyAlignment="1">
      <alignment horizontal="center" vertical="center" wrapText="1"/>
      <protection/>
    </xf>
    <xf numFmtId="3" fontId="15" fillId="0" borderId="107" xfId="63" applyNumberFormat="1" applyFont="1" applyFill="1" applyBorder="1" applyAlignment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/>
    </xf>
    <xf numFmtId="0" fontId="15" fillId="0" borderId="0" xfId="66" applyFont="1" applyBorder="1" applyAlignment="1">
      <alignment horizontal="center" vertical="center" wrapText="1"/>
      <protection/>
    </xf>
    <xf numFmtId="0" fontId="21" fillId="0" borderId="227" xfId="67" applyFont="1" applyBorder="1" applyAlignment="1">
      <alignment horizontal="center"/>
      <protection/>
    </xf>
    <xf numFmtId="0" fontId="21" fillId="0" borderId="77" xfId="66" applyFont="1" applyBorder="1" applyAlignment="1">
      <alignment horizontal="center" vertical="center" wrapText="1"/>
      <protection/>
    </xf>
    <xf numFmtId="0" fontId="15" fillId="0" borderId="66" xfId="66" applyFont="1" applyBorder="1" applyAlignment="1">
      <alignment horizontal="left" vertical="center"/>
      <protection/>
    </xf>
    <xf numFmtId="166" fontId="15" fillId="0" borderId="0" xfId="71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12" fillId="0" borderId="79" xfId="71" applyFont="1" applyFill="1" applyBorder="1" applyAlignment="1">
      <alignment horizontal="center" vertical="center" wrapText="1"/>
      <protection/>
    </xf>
    <xf numFmtId="0" fontId="12" fillId="0" borderId="80" xfId="71" applyFont="1" applyFill="1" applyBorder="1" applyAlignment="1">
      <alignment horizontal="center" vertical="center" wrapText="1"/>
      <protection/>
    </xf>
    <xf numFmtId="0" fontId="12" fillId="0" borderId="224" xfId="71" applyFont="1" applyFill="1" applyBorder="1" applyAlignment="1">
      <alignment horizontal="center" vertical="center" wrapText="1"/>
      <protection/>
    </xf>
    <xf numFmtId="0" fontId="12" fillId="0" borderId="81" xfId="71" applyFont="1" applyFill="1" applyBorder="1" applyAlignment="1">
      <alignment horizontal="center" vertical="center" wrapText="1"/>
      <protection/>
    </xf>
    <xf numFmtId="0" fontId="12" fillId="0" borderId="36" xfId="71" applyFont="1" applyFill="1" applyBorder="1" applyAlignment="1" applyProtection="1">
      <alignment horizontal="left"/>
      <protection/>
    </xf>
    <xf numFmtId="0" fontId="21" fillId="0" borderId="104" xfId="71" applyFont="1" applyFill="1" applyBorder="1" applyAlignment="1">
      <alignment horizontal="justify" vertical="center" wrapText="1"/>
      <protection/>
    </xf>
  </cellXfs>
  <cellStyles count="6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2 2" xfId="57"/>
    <cellStyle name="Normál 2 3" xfId="58"/>
    <cellStyle name="Normál 3" xfId="59"/>
    <cellStyle name="Normál 4" xfId="60"/>
    <cellStyle name="Normál_2007.évi konc. összefoglaló bevétel" xfId="61"/>
    <cellStyle name="Normál_2007.évi konc. összefoglaló bevétel 2" xfId="62"/>
    <cellStyle name="Normál_2008.évi költségvetési javaslat" xfId="63"/>
    <cellStyle name="Normál_Beruházási tábla 2007" xfId="64"/>
    <cellStyle name="Normál_EU-s tábla kv-hez" xfId="65"/>
    <cellStyle name="Normál_Hitel tábla 2012 terv" xfId="66"/>
    <cellStyle name="Normál_Hitel tábla 2012 terv (2)" xfId="67"/>
    <cellStyle name="Normál_hitelállomány07_12" xfId="68"/>
    <cellStyle name="Normál_hiteltörl költségvetés 2014" xfId="69"/>
    <cellStyle name="Normál_Intézményi bevétel-kiadás" xfId="70"/>
    <cellStyle name="Normál_KVRENMUNKA" xfId="71"/>
    <cellStyle name="Normál_Városfejlesztési Iroda - 2008. kv. tervezés" xfId="72"/>
    <cellStyle name="Normál_Városfejlesztési Iroda - 2008. kv. tervezés_2014.évi eredeti előirányzat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  <cellStyle name="Százalék 2" xfId="81"/>
  </cellStyles>
  <dxfs count="2"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140625" defaultRowHeight="15"/>
  <cols>
    <col min="3" max="3" width="42.421875" style="0" customWidth="1"/>
  </cols>
  <sheetData>
    <row r="1" spans="1:3" ht="18">
      <c r="A1" s="1" t="s">
        <v>0</v>
      </c>
      <c r="B1" s="1" t="s">
        <v>1</v>
      </c>
      <c r="C1" s="1" t="s">
        <v>2</v>
      </c>
    </row>
    <row r="2" spans="1:3" ht="18">
      <c r="A2" s="1" t="s">
        <v>3</v>
      </c>
      <c r="B2" s="2"/>
      <c r="C2" s="3" t="s">
        <v>4</v>
      </c>
    </row>
    <row r="3" spans="1:3" ht="18">
      <c r="A3" s="4"/>
      <c r="B3" s="5" t="s">
        <v>3</v>
      </c>
      <c r="C3" s="4" t="s">
        <v>4</v>
      </c>
    </row>
    <row r="4" spans="1:3" ht="18">
      <c r="A4" s="4"/>
      <c r="B4" s="5" t="s">
        <v>5</v>
      </c>
      <c r="C4" s="4" t="s">
        <v>6</v>
      </c>
    </row>
    <row r="5" spans="1:3" ht="18">
      <c r="A5" s="4"/>
      <c r="B5" s="5" t="s">
        <v>7</v>
      </c>
      <c r="C5" s="6" t="s">
        <v>8</v>
      </c>
    </row>
    <row r="6" spans="1:3" ht="18">
      <c r="A6" s="4"/>
      <c r="B6" s="5" t="s">
        <v>9</v>
      </c>
      <c r="C6" s="6" t="s">
        <v>10</v>
      </c>
    </row>
    <row r="7" spans="1:3" ht="18">
      <c r="A7" s="4"/>
      <c r="B7" s="5" t="s">
        <v>11</v>
      </c>
      <c r="C7" s="6" t="s">
        <v>401</v>
      </c>
    </row>
  </sheetData>
  <sheetProtection selectLockedCells="1" selectUnlockedCells="1"/>
  <printOptions/>
  <pageMargins left="0.7086614173228347" right="0.7086614173228347" top="0.3937007874015748" bottom="0.35433070866141736" header="0.5118110236220472" footer="0.5118110236220472"/>
  <pageSetup horizontalDpi="300" verticalDpi="300" orientation="portrait" paperSize="8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57421875" style="140" customWidth="1"/>
    <col min="2" max="2" width="62.421875" style="141" customWidth="1"/>
    <col min="3" max="3" width="15.00390625" style="142" customWidth="1"/>
    <col min="4" max="4" width="15.28125" style="142" customWidth="1"/>
    <col min="5" max="5" width="13.421875" style="895" customWidth="1"/>
    <col min="6" max="6" width="8.57421875" style="143" customWidth="1"/>
    <col min="7" max="7" width="52.421875" style="141" customWidth="1"/>
    <col min="8" max="8" width="13.57421875" style="142" customWidth="1"/>
    <col min="9" max="9" width="14.421875" style="142" customWidth="1"/>
    <col min="10" max="10" width="16.57421875" style="895" customWidth="1"/>
    <col min="11" max="11" width="16.57421875" style="142" customWidth="1"/>
    <col min="12" max="12" width="3.421875" style="144" customWidth="1"/>
    <col min="13" max="16384" width="9.140625" style="141" customWidth="1"/>
  </cols>
  <sheetData>
    <row r="1" spans="1:12" s="147" customFormat="1" ht="15.75">
      <c r="A1" s="7" t="s">
        <v>675</v>
      </c>
      <c r="B1" s="111"/>
      <c r="C1" s="145"/>
      <c r="D1" s="145"/>
      <c r="E1" s="880"/>
      <c r="F1" s="146"/>
      <c r="H1" s="148"/>
      <c r="I1" s="148"/>
      <c r="J1" s="896"/>
      <c r="K1" s="148"/>
      <c r="L1" s="149"/>
    </row>
    <row r="2" spans="1:12" s="147" customFormat="1" ht="14.25">
      <c r="A2" s="115" t="s">
        <v>639</v>
      </c>
      <c r="B2" s="115"/>
      <c r="C2" s="145"/>
      <c r="D2" s="145"/>
      <c r="E2" s="880"/>
      <c r="F2" s="146"/>
      <c r="H2" s="148"/>
      <c r="I2" s="148"/>
      <c r="J2" s="896"/>
      <c r="K2" s="148"/>
      <c r="L2" s="149"/>
    </row>
    <row r="3" spans="1:12" s="152" customFormat="1" ht="26.25" customHeight="1">
      <c r="A3" s="1420" t="s">
        <v>647</v>
      </c>
      <c r="B3" s="1420"/>
      <c r="C3" s="1420"/>
      <c r="D3" s="1420"/>
      <c r="E3" s="1420"/>
      <c r="F3" s="1420"/>
      <c r="G3" s="1420"/>
      <c r="H3" s="1420"/>
      <c r="I3" s="150"/>
      <c r="J3" s="897"/>
      <c r="K3" s="150"/>
      <c r="L3" s="151"/>
    </row>
    <row r="4" spans="1:12" s="152" customFormat="1" ht="18.75" customHeight="1">
      <c r="A4" s="1420"/>
      <c r="B4" s="1420"/>
      <c r="C4" s="1420"/>
      <c r="D4" s="1420"/>
      <c r="E4" s="1420"/>
      <c r="F4" s="1420"/>
      <c r="G4" s="1420"/>
      <c r="H4" s="1420"/>
      <c r="I4" s="153"/>
      <c r="J4" s="898"/>
      <c r="K4" s="153"/>
      <c r="L4" s="151"/>
    </row>
    <row r="5" spans="1:11" ht="43.5" customHeight="1">
      <c r="A5" s="154"/>
      <c r="B5" s="155" t="s">
        <v>480</v>
      </c>
      <c r="C5" s="595" t="s">
        <v>633</v>
      </c>
      <c r="D5" s="595" t="s">
        <v>631</v>
      </c>
      <c r="E5" s="881" t="s">
        <v>17</v>
      </c>
      <c r="F5" s="156"/>
      <c r="G5" s="156" t="s">
        <v>481</v>
      </c>
      <c r="H5" s="595" t="s">
        <v>633</v>
      </c>
      <c r="I5" s="595" t="s">
        <v>631</v>
      </c>
      <c r="J5" s="881" t="s">
        <v>17</v>
      </c>
      <c r="K5" s="157"/>
    </row>
    <row r="6" spans="1:10" ht="15" customHeight="1">
      <c r="A6" s="158" t="s">
        <v>3</v>
      </c>
      <c r="B6" s="141" t="s">
        <v>482</v>
      </c>
      <c r="C6" s="160">
        <v>910467</v>
      </c>
      <c r="D6" s="160">
        <f>SUM(C6+E6)</f>
        <v>931188</v>
      </c>
      <c r="E6" s="882">
        <v>20721</v>
      </c>
      <c r="F6" s="604" t="s">
        <v>3</v>
      </c>
      <c r="G6" s="141" t="s">
        <v>483</v>
      </c>
      <c r="H6" s="159">
        <v>754328</v>
      </c>
      <c r="I6" s="159">
        <f aca="true" t="shared" si="0" ref="I6:I11">SUM(H6+J6)</f>
        <v>796652</v>
      </c>
      <c r="J6" s="899">
        <v>42324</v>
      </c>
    </row>
    <row r="7" spans="1:10" ht="15" customHeight="1">
      <c r="A7" s="158" t="s">
        <v>5</v>
      </c>
      <c r="B7" s="141" t="s">
        <v>484</v>
      </c>
      <c r="C7" s="160">
        <v>49191</v>
      </c>
      <c r="D7" s="160">
        <f>SUM(C7+E7)</f>
        <v>49191</v>
      </c>
      <c r="E7" s="882">
        <v>0</v>
      </c>
      <c r="F7" s="604" t="s">
        <v>5</v>
      </c>
      <c r="G7" s="141" t="s">
        <v>184</v>
      </c>
      <c r="H7" s="159">
        <v>172773</v>
      </c>
      <c r="I7" s="159">
        <f t="shared" si="0"/>
        <v>190247</v>
      </c>
      <c r="J7" s="899">
        <v>17474</v>
      </c>
    </row>
    <row r="8" spans="1:10" ht="15">
      <c r="A8" s="158" t="s">
        <v>7</v>
      </c>
      <c r="B8" s="141" t="s">
        <v>389</v>
      </c>
      <c r="C8" s="160">
        <v>1027400</v>
      </c>
      <c r="D8" s="160">
        <f>SUM(C8+E8)</f>
        <v>1027400</v>
      </c>
      <c r="E8" s="882">
        <v>0</v>
      </c>
      <c r="F8" s="604" t="s">
        <v>7</v>
      </c>
      <c r="G8" s="161" t="s">
        <v>485</v>
      </c>
      <c r="H8" s="159">
        <v>949154</v>
      </c>
      <c r="I8" s="159">
        <f t="shared" si="0"/>
        <v>994557</v>
      </c>
      <c r="J8" s="899">
        <v>45403</v>
      </c>
    </row>
    <row r="9" spans="1:10" ht="15">
      <c r="A9" s="158" t="s">
        <v>9</v>
      </c>
      <c r="B9" s="162" t="s">
        <v>486</v>
      </c>
      <c r="C9" s="160">
        <v>331605</v>
      </c>
      <c r="D9" s="160">
        <f>SUM(C9+E9)</f>
        <v>333199</v>
      </c>
      <c r="E9" s="882">
        <v>1594</v>
      </c>
      <c r="F9" s="605" t="s">
        <v>9</v>
      </c>
      <c r="G9" s="161" t="s">
        <v>186</v>
      </c>
      <c r="H9" s="159">
        <v>60800</v>
      </c>
      <c r="I9" s="159">
        <f t="shared" si="0"/>
        <v>60800</v>
      </c>
      <c r="J9" s="899">
        <v>0</v>
      </c>
    </row>
    <row r="10" spans="1:11" ht="15">
      <c r="A10" s="158">
        <v>5</v>
      </c>
      <c r="B10" s="161" t="s">
        <v>487</v>
      </c>
      <c r="C10" s="160"/>
      <c r="D10" s="160">
        <f>SUM(C10+E10)</f>
        <v>0</v>
      </c>
      <c r="E10" s="882">
        <v>0</v>
      </c>
      <c r="F10" s="605" t="s">
        <v>11</v>
      </c>
      <c r="G10" s="163" t="s">
        <v>488</v>
      </c>
      <c r="H10" s="164">
        <v>415508</v>
      </c>
      <c r="I10" s="159">
        <f t="shared" si="0"/>
        <v>447064</v>
      </c>
      <c r="J10" s="900">
        <v>31556</v>
      </c>
      <c r="K10" s="165"/>
    </row>
    <row r="11" spans="1:11" ht="15">
      <c r="A11" s="158"/>
      <c r="B11" s="161"/>
      <c r="C11" s="160"/>
      <c r="D11" s="160"/>
      <c r="E11" s="882"/>
      <c r="F11" s="605" t="s">
        <v>93</v>
      </c>
      <c r="G11" s="163" t="s">
        <v>489</v>
      </c>
      <c r="H11" s="164"/>
      <c r="I11" s="159">
        <f t="shared" si="0"/>
        <v>0</v>
      </c>
      <c r="J11" s="900">
        <f>'1. Bevételek_kiadások_összesen'!E125</f>
        <v>0</v>
      </c>
      <c r="K11" s="165"/>
    </row>
    <row r="12" spans="1:11" ht="15">
      <c r="A12" s="158"/>
      <c r="B12" s="162"/>
      <c r="C12" s="160"/>
      <c r="D12" s="160"/>
      <c r="E12" s="882"/>
      <c r="F12" s="605"/>
      <c r="G12" s="163"/>
      <c r="H12" s="164"/>
      <c r="I12" s="164"/>
      <c r="J12" s="900"/>
      <c r="K12" s="165"/>
    </row>
    <row r="13" spans="1:12" s="152" customFormat="1" ht="24.75" customHeight="1">
      <c r="A13" s="166"/>
      <c r="B13" s="167" t="s">
        <v>490</v>
      </c>
      <c r="C13" s="596">
        <f>SUM(C6:C12)</f>
        <v>2318663</v>
      </c>
      <c r="D13" s="596">
        <f>SUM(D6:D12)</f>
        <v>2340978</v>
      </c>
      <c r="E13" s="883">
        <f>SUM(E6:E12)</f>
        <v>22315</v>
      </c>
      <c r="F13" s="606"/>
      <c r="G13" s="167" t="s">
        <v>491</v>
      </c>
      <c r="H13" s="168">
        <f>SUM(H6:H12)</f>
        <v>2352563</v>
      </c>
      <c r="I13" s="168">
        <f>SUM(I6:I12)</f>
        <v>2489320</v>
      </c>
      <c r="J13" s="901">
        <f>SUM(J6:J12)</f>
        <v>136757</v>
      </c>
      <c r="K13" s="169"/>
      <c r="L13" s="151"/>
    </row>
    <row r="14" spans="1:12" ht="23.25" customHeight="1">
      <c r="A14" s="170"/>
      <c r="B14" s="171" t="s">
        <v>492</v>
      </c>
      <c r="C14" s="597"/>
      <c r="D14" s="597"/>
      <c r="E14" s="884"/>
      <c r="F14" s="171"/>
      <c r="G14" s="171" t="s">
        <v>493</v>
      </c>
      <c r="H14" s="172"/>
      <c r="I14" s="172"/>
      <c r="J14" s="902"/>
      <c r="K14" s="174"/>
      <c r="L14" s="175"/>
    </row>
    <row r="15" spans="1:12" ht="15">
      <c r="A15" s="158" t="s">
        <v>93</v>
      </c>
      <c r="B15" s="176" t="s">
        <v>494</v>
      </c>
      <c r="C15" s="173"/>
      <c r="D15" s="173">
        <f>SUM(C15+E15)</f>
        <v>0</v>
      </c>
      <c r="E15" s="885">
        <v>0</v>
      </c>
      <c r="F15" s="607" t="s">
        <v>241</v>
      </c>
      <c r="G15" s="176" t="s">
        <v>495</v>
      </c>
      <c r="H15" s="172">
        <v>109092</v>
      </c>
      <c r="I15" s="159">
        <f>SUM(H15+J15)</f>
        <v>109092</v>
      </c>
      <c r="J15" s="902">
        <v>0</v>
      </c>
      <c r="K15" s="174"/>
      <c r="L15" s="177"/>
    </row>
    <row r="16" spans="1:12" ht="15">
      <c r="A16" s="158" t="s">
        <v>241</v>
      </c>
      <c r="B16" s="176" t="s">
        <v>393</v>
      </c>
      <c r="C16" s="173"/>
      <c r="D16" s="173"/>
      <c r="E16" s="885">
        <f>'1. Bevételek_kiadások_összesen'!E46</f>
        <v>0</v>
      </c>
      <c r="F16" s="607" t="s">
        <v>115</v>
      </c>
      <c r="G16" s="176" t="s">
        <v>496</v>
      </c>
      <c r="H16" s="172">
        <v>31698</v>
      </c>
      <c r="I16" s="159">
        <f>SUM(H16+J16)</f>
        <v>42696</v>
      </c>
      <c r="J16" s="902">
        <v>10998</v>
      </c>
      <c r="K16" s="174"/>
      <c r="L16" s="177"/>
    </row>
    <row r="17" spans="1:12" ht="15">
      <c r="A17" s="158" t="s">
        <v>115</v>
      </c>
      <c r="B17" s="141" t="s">
        <v>497</v>
      </c>
      <c r="C17" s="173">
        <v>0</v>
      </c>
      <c r="D17" s="173">
        <f>'1. Bevételek_kiadások_összesen'!D57</f>
        <v>0</v>
      </c>
      <c r="E17" s="885">
        <f>'1. Bevételek_kiadások_összesen'!E57</f>
        <v>0</v>
      </c>
      <c r="F17" s="607" t="s">
        <v>125</v>
      </c>
      <c r="G17" s="176" t="s">
        <v>498</v>
      </c>
      <c r="H17" s="172">
        <v>0</v>
      </c>
      <c r="I17" s="159">
        <f>SUM(H17+J17)</f>
        <v>17780</v>
      </c>
      <c r="J17" s="902">
        <v>17780</v>
      </c>
      <c r="K17" s="174"/>
      <c r="L17" s="177"/>
    </row>
    <row r="18" spans="1:12" ht="15">
      <c r="A18" s="158"/>
      <c r="C18" s="173"/>
      <c r="D18" s="173"/>
      <c r="E18" s="885"/>
      <c r="F18" s="607" t="s">
        <v>255</v>
      </c>
      <c r="G18" s="176" t="s">
        <v>499</v>
      </c>
      <c r="H18" s="172">
        <v>682759</v>
      </c>
      <c r="I18" s="159">
        <f>SUM(H18+J18)</f>
        <v>669502</v>
      </c>
      <c r="J18" s="902">
        <v>-13257</v>
      </c>
      <c r="K18" s="174"/>
      <c r="L18" s="177"/>
    </row>
    <row r="19" spans="1:12" ht="15">
      <c r="A19" s="158"/>
      <c r="C19" s="173"/>
      <c r="D19" s="173"/>
      <c r="E19" s="885"/>
      <c r="F19" s="607"/>
      <c r="G19" s="176"/>
      <c r="H19" s="172"/>
      <c r="I19" s="172"/>
      <c r="J19" s="902"/>
      <c r="K19" s="174"/>
      <c r="L19" s="177"/>
    </row>
    <row r="20" spans="1:12" s="152" customFormat="1" ht="24.75" customHeight="1">
      <c r="A20" s="178"/>
      <c r="B20" s="179" t="s">
        <v>500</v>
      </c>
      <c r="C20" s="598">
        <f>SUM(C15:C19)</f>
        <v>0</v>
      </c>
      <c r="D20" s="598">
        <f>SUM(D15:D19)</f>
        <v>0</v>
      </c>
      <c r="E20" s="886">
        <f>SUM(E15:E19)</f>
        <v>0</v>
      </c>
      <c r="F20" s="608"/>
      <c r="G20" s="179" t="s">
        <v>501</v>
      </c>
      <c r="H20" s="180">
        <f>SUM(H15:H19)</f>
        <v>823549</v>
      </c>
      <c r="I20" s="180">
        <f>SUM(I15:I19)</f>
        <v>839070</v>
      </c>
      <c r="J20" s="903">
        <f>SUM(J15:J19)</f>
        <v>15521</v>
      </c>
      <c r="K20" s="169"/>
      <c r="L20" s="151"/>
    </row>
    <row r="21" spans="1:12" s="152" customFormat="1" ht="24.75" customHeight="1">
      <c r="A21" s="181"/>
      <c r="B21" s="182" t="s">
        <v>502</v>
      </c>
      <c r="C21" s="599">
        <f>C13+C20</f>
        <v>2318663</v>
      </c>
      <c r="D21" s="185">
        <f>D13+D20</f>
        <v>2340978</v>
      </c>
      <c r="E21" s="887">
        <f>E13+E20</f>
        <v>22315</v>
      </c>
      <c r="F21" s="609"/>
      <c r="G21" s="183" t="s">
        <v>503</v>
      </c>
      <c r="H21" s="184">
        <f>H13+H20</f>
        <v>3176112</v>
      </c>
      <c r="I21" s="184">
        <f>I13+I20</f>
        <v>3328390</v>
      </c>
      <c r="J21" s="904">
        <f>J13+J20</f>
        <v>152278</v>
      </c>
      <c r="K21" s="186"/>
      <c r="L21" s="151"/>
    </row>
    <row r="22" spans="1:12" s="152" customFormat="1" ht="24.75" customHeight="1">
      <c r="A22" s="158"/>
      <c r="B22" s="171" t="s">
        <v>504</v>
      </c>
      <c r="C22" s="189"/>
      <c r="D22" s="189"/>
      <c r="E22" s="888"/>
      <c r="F22" s="191"/>
      <c r="G22" s="171" t="s">
        <v>505</v>
      </c>
      <c r="H22" s="187"/>
      <c r="I22" s="187"/>
      <c r="J22" s="905"/>
      <c r="K22" s="188"/>
      <c r="L22" s="151"/>
    </row>
    <row r="23" spans="1:12" s="152" customFormat="1" ht="15">
      <c r="A23" s="158" t="s">
        <v>125</v>
      </c>
      <c r="B23" s="152" t="s">
        <v>506</v>
      </c>
      <c r="C23" s="189"/>
      <c r="D23" s="189"/>
      <c r="E23" s="888"/>
      <c r="F23" s="191" t="s">
        <v>507</v>
      </c>
      <c r="G23" s="152" t="s">
        <v>508</v>
      </c>
      <c r="H23" s="187"/>
      <c r="I23" s="187"/>
      <c r="J23" s="905">
        <v>0</v>
      </c>
      <c r="K23" s="188"/>
      <c r="L23" s="151"/>
    </row>
    <row r="24" spans="1:12" s="152" customFormat="1" ht="15">
      <c r="A24" s="158" t="s">
        <v>255</v>
      </c>
      <c r="B24" s="152" t="s">
        <v>509</v>
      </c>
      <c r="C24" s="189">
        <v>894959</v>
      </c>
      <c r="D24" s="160">
        <f>SUM(C24+E24)</f>
        <v>1024922</v>
      </c>
      <c r="E24" s="888">
        <v>129963</v>
      </c>
      <c r="F24" s="191" t="s">
        <v>510</v>
      </c>
      <c r="G24" s="152" t="s">
        <v>245</v>
      </c>
      <c r="H24" s="187">
        <v>984978</v>
      </c>
      <c r="I24" s="159">
        <f>SUM(H24+J24)</f>
        <v>986581</v>
      </c>
      <c r="J24" s="905">
        <v>1603</v>
      </c>
      <c r="K24" s="188"/>
      <c r="L24" s="151"/>
    </row>
    <row r="25" spans="1:12" s="152" customFormat="1" ht="15">
      <c r="A25" s="158" t="s">
        <v>507</v>
      </c>
      <c r="B25" s="152" t="s">
        <v>158</v>
      </c>
      <c r="C25" s="189">
        <v>947468</v>
      </c>
      <c r="D25" s="160">
        <f>SUM(C25+E25)</f>
        <v>949071</v>
      </c>
      <c r="E25" s="888">
        <v>1603</v>
      </c>
      <c r="F25" s="191"/>
      <c r="H25" s="187"/>
      <c r="I25" s="187"/>
      <c r="J25" s="905"/>
      <c r="K25" s="188"/>
      <c r="L25" s="151"/>
    </row>
    <row r="26" spans="1:12" s="152" customFormat="1" ht="24.75" customHeight="1">
      <c r="A26" s="158"/>
      <c r="B26" s="171" t="s">
        <v>511</v>
      </c>
      <c r="C26" s="189"/>
      <c r="D26" s="189"/>
      <c r="E26" s="888"/>
      <c r="F26" s="191"/>
      <c r="G26" s="171" t="s">
        <v>512</v>
      </c>
      <c r="H26" s="187"/>
      <c r="I26" s="187"/>
      <c r="J26" s="905"/>
      <c r="K26" s="188"/>
      <c r="L26" s="151"/>
    </row>
    <row r="27" spans="1:12" s="152" customFormat="1" ht="15">
      <c r="A27" s="158" t="s">
        <v>510</v>
      </c>
      <c r="B27" s="190" t="s">
        <v>513</v>
      </c>
      <c r="C27" s="189"/>
      <c r="D27" s="189"/>
      <c r="E27" s="888"/>
      <c r="F27" s="191" t="s">
        <v>514</v>
      </c>
      <c r="G27" s="190" t="s">
        <v>515</v>
      </c>
      <c r="H27" s="187">
        <v>0</v>
      </c>
      <c r="I27" s="187"/>
      <c r="J27" s="905"/>
      <c r="K27" s="188"/>
      <c r="L27" s="151"/>
    </row>
    <row r="28" spans="1:12" s="152" customFormat="1" ht="15">
      <c r="A28" s="158" t="s">
        <v>514</v>
      </c>
      <c r="B28" s="152" t="s">
        <v>506</v>
      </c>
      <c r="C28" s="189"/>
      <c r="D28" s="189"/>
      <c r="E28" s="888"/>
      <c r="F28" s="191" t="s">
        <v>516</v>
      </c>
      <c r="G28" s="152" t="s">
        <v>508</v>
      </c>
      <c r="H28" s="187">
        <v>0</v>
      </c>
      <c r="I28" s="187"/>
      <c r="J28" s="905"/>
      <c r="K28" s="188"/>
      <c r="L28" s="151"/>
    </row>
    <row r="29" spans="1:12" s="152" customFormat="1" ht="15">
      <c r="A29" s="158" t="s">
        <v>516</v>
      </c>
      <c r="B29" s="152" t="s">
        <v>509</v>
      </c>
      <c r="C29" s="189"/>
      <c r="D29" s="160">
        <f>SUM(C29+E29)</f>
        <v>0</v>
      </c>
      <c r="E29" s="888">
        <v>0</v>
      </c>
      <c r="F29" s="191" t="s">
        <v>517</v>
      </c>
      <c r="G29" s="152" t="s">
        <v>518</v>
      </c>
      <c r="H29" s="187"/>
      <c r="I29" s="187"/>
      <c r="J29" s="905"/>
      <c r="K29" s="188"/>
      <c r="L29" s="151"/>
    </row>
    <row r="30" spans="1:12" s="152" customFormat="1" ht="15">
      <c r="A30" s="158" t="s">
        <v>517</v>
      </c>
      <c r="B30" s="152" t="s">
        <v>519</v>
      </c>
      <c r="C30" s="189"/>
      <c r="D30" s="189"/>
      <c r="E30" s="888"/>
      <c r="F30" s="191"/>
      <c r="H30" s="187"/>
      <c r="I30" s="187"/>
      <c r="J30" s="905"/>
      <c r="K30" s="188"/>
      <c r="L30" s="151"/>
    </row>
    <row r="31" spans="1:12" s="198" customFormat="1" ht="15.75" thickBot="1">
      <c r="A31" s="170"/>
      <c r="B31" s="192" t="s">
        <v>520</v>
      </c>
      <c r="C31" s="196">
        <f>SUM(C24:C30)</f>
        <v>1842427</v>
      </c>
      <c r="D31" s="196">
        <f>SUM(D24:D30)</f>
        <v>1973993</v>
      </c>
      <c r="E31" s="889">
        <f>SUM(E24:E30)</f>
        <v>131566</v>
      </c>
      <c r="F31" s="194"/>
      <c r="G31" s="195" t="s">
        <v>521</v>
      </c>
      <c r="H31" s="193">
        <f>SUM(H22:H29)</f>
        <v>984978</v>
      </c>
      <c r="I31" s="193">
        <f>SUM(I22:I29)</f>
        <v>986581</v>
      </c>
      <c r="J31" s="906">
        <f>SUM(J22:J29)</f>
        <v>1603</v>
      </c>
      <c r="K31" s="186"/>
      <c r="L31" s="197"/>
    </row>
    <row r="32" spans="1:12" s="152" customFormat="1" ht="30" customHeight="1" thickBot="1" thickTop="1">
      <c r="A32" s="613"/>
      <c r="B32" s="183" t="s">
        <v>522</v>
      </c>
      <c r="C32" s="614">
        <f>SUM(C21+C31)</f>
        <v>4161090</v>
      </c>
      <c r="D32" s="614">
        <f>SUM(D21+D31)</f>
        <v>4314971</v>
      </c>
      <c r="E32" s="890">
        <f>SUM(E21+E31)</f>
        <v>153881</v>
      </c>
      <c r="F32" s="615"/>
      <c r="G32" s="183" t="s">
        <v>523</v>
      </c>
      <c r="H32" s="616">
        <f>H21+H31</f>
        <v>4161090</v>
      </c>
      <c r="I32" s="616">
        <f>I21+I31</f>
        <v>4314971</v>
      </c>
      <c r="J32" s="907">
        <f>J21+J31</f>
        <v>153881</v>
      </c>
      <c r="K32" s="186"/>
      <c r="L32" s="151"/>
    </row>
    <row r="33" spans="1:12" s="152" customFormat="1" ht="15.75" thickTop="1">
      <c r="A33" s="199"/>
      <c r="B33" s="200" t="s">
        <v>524</v>
      </c>
      <c r="C33" s="600">
        <f>C21-H21</f>
        <v>-857449</v>
      </c>
      <c r="D33" s="600">
        <f>D21-I21</f>
        <v>-987412</v>
      </c>
      <c r="E33" s="891">
        <f>E21-J21</f>
        <v>-129963</v>
      </c>
      <c r="F33" s="610"/>
      <c r="G33" s="201"/>
      <c r="H33" s="202"/>
      <c r="I33" s="202"/>
      <c r="J33" s="908"/>
      <c r="K33" s="169"/>
      <c r="L33" s="151"/>
    </row>
    <row r="34" spans="1:12" s="152" customFormat="1" ht="15">
      <c r="A34" s="203"/>
      <c r="B34" s="204" t="s">
        <v>525</v>
      </c>
      <c r="C34" s="601">
        <f>C31-H31+C33</f>
        <v>0</v>
      </c>
      <c r="D34" s="601">
        <f>D31-I31+D33</f>
        <v>0</v>
      </c>
      <c r="E34" s="892">
        <f>E31-J31+E33</f>
        <v>0</v>
      </c>
      <c r="F34" s="611"/>
      <c r="G34" s="204"/>
      <c r="H34" s="202"/>
      <c r="I34" s="202"/>
      <c r="J34" s="908"/>
      <c r="K34" s="169"/>
      <c r="L34" s="151"/>
    </row>
    <row r="35" spans="1:11" ht="19.5" customHeight="1">
      <c r="A35" s="158"/>
      <c r="B35" s="141" t="s">
        <v>526</v>
      </c>
      <c r="C35" s="602">
        <f>C13/C21</f>
        <v>1</v>
      </c>
      <c r="D35" s="602"/>
      <c r="E35" s="893"/>
      <c r="G35" s="141" t="s">
        <v>527</v>
      </c>
      <c r="H35" s="206">
        <f>H13/H21</f>
        <v>0.740705302583788</v>
      </c>
      <c r="I35" s="206"/>
      <c r="J35" s="909"/>
      <c r="K35" s="205"/>
    </row>
    <row r="36" spans="1:11" ht="19.5" customHeight="1">
      <c r="A36" s="207"/>
      <c r="B36" s="208" t="s">
        <v>528</v>
      </c>
      <c r="C36" s="603">
        <f>C20/C21</f>
        <v>0</v>
      </c>
      <c r="D36" s="603"/>
      <c r="E36" s="894"/>
      <c r="F36" s="612"/>
      <c r="G36" s="208" t="s">
        <v>529</v>
      </c>
      <c r="H36" s="209">
        <f>H20/H21</f>
        <v>0.259294697416212</v>
      </c>
      <c r="I36" s="209"/>
      <c r="J36" s="910"/>
      <c r="K36" s="205"/>
    </row>
    <row r="38" spans="1:12" s="143" customFormat="1" ht="15">
      <c r="A38" s="140"/>
      <c r="B38" s="141"/>
      <c r="C38" s="142" t="s">
        <v>530</v>
      </c>
      <c r="D38" s="142"/>
      <c r="E38" s="895"/>
      <c r="G38" s="141"/>
      <c r="H38" s="142"/>
      <c r="I38" s="142"/>
      <c r="J38" s="895"/>
      <c r="K38" s="142"/>
      <c r="L38" s="14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88" zoomScalePageLayoutView="0" workbookViewId="0" topLeftCell="A1">
      <selection activeCell="B1" sqref="B1"/>
    </sheetView>
  </sheetViews>
  <sheetFormatPr defaultColWidth="9.140625" defaultRowHeight="15"/>
  <cols>
    <col min="1" max="1" width="5.57421875" style="210" customWidth="1"/>
    <col min="2" max="2" width="57.421875" style="211" customWidth="1"/>
    <col min="3" max="3" width="0.42578125" style="212" customWidth="1"/>
    <col min="4" max="7" width="16.57421875" style="213" customWidth="1"/>
    <col min="8" max="16384" width="9.140625" style="210" customWidth="1"/>
  </cols>
  <sheetData>
    <row r="1" ht="17.25">
      <c r="B1" s="851" t="s">
        <v>676</v>
      </c>
    </row>
    <row r="2" ht="17.25">
      <c r="B2" s="851" t="s">
        <v>664</v>
      </c>
    </row>
    <row r="3" spans="1:7" ht="17.25">
      <c r="A3" s="1423" t="s">
        <v>531</v>
      </c>
      <c r="B3" s="1423"/>
      <c r="C3" s="1423"/>
      <c r="D3" s="1423"/>
      <c r="E3" s="1423"/>
      <c r="F3" s="1423"/>
      <c r="G3" s="1423"/>
    </row>
    <row r="4" spans="1:7" ht="21" customHeight="1">
      <c r="A4" s="1422" t="s">
        <v>532</v>
      </c>
      <c r="B4" s="1422"/>
      <c r="C4" s="1422"/>
      <c r="D4" s="1422"/>
      <c r="E4" s="1422"/>
      <c r="F4" s="1422"/>
      <c r="G4" s="1422"/>
    </row>
    <row r="5" spans="2:12" ht="17.25">
      <c r="B5" s="633"/>
      <c r="C5" s="633"/>
      <c r="D5" s="1424"/>
      <c r="E5" s="1424"/>
      <c r="F5" s="1424" t="s">
        <v>411</v>
      </c>
      <c r="G5" s="1424"/>
      <c r="I5" s="214"/>
      <c r="J5" s="214"/>
      <c r="K5" s="214"/>
      <c r="L5" s="214"/>
    </row>
    <row r="6" spans="1:7" s="634" customFormat="1" ht="17.25" thickBot="1">
      <c r="A6" s="1425" t="s">
        <v>261</v>
      </c>
      <c r="B6" s="1425"/>
      <c r="D6" s="634" t="s">
        <v>262</v>
      </c>
      <c r="E6" s="634" t="s">
        <v>263</v>
      </c>
      <c r="F6" s="634" t="s">
        <v>264</v>
      </c>
      <c r="G6" s="634" t="s">
        <v>265</v>
      </c>
    </row>
    <row r="7" spans="1:7" s="215" customFormat="1" ht="18" thickBot="1" thickTop="1">
      <c r="A7" s="1426" t="s">
        <v>533</v>
      </c>
      <c r="B7" s="1427" t="s">
        <v>2</v>
      </c>
      <c r="C7" s="1428"/>
      <c r="D7" s="1429" t="s">
        <v>534</v>
      </c>
      <c r="E7" s="1429" t="s">
        <v>535</v>
      </c>
      <c r="F7" s="1429" t="s">
        <v>627</v>
      </c>
      <c r="G7" s="1421" t="s">
        <v>628</v>
      </c>
    </row>
    <row r="8" spans="1:7" s="215" customFormat="1" ht="25.5" customHeight="1" thickBot="1" thickTop="1">
      <c r="A8" s="1426"/>
      <c r="B8" s="1427"/>
      <c r="C8" s="1428"/>
      <c r="D8" s="1430"/>
      <c r="E8" s="1430"/>
      <c r="F8" s="1430"/>
      <c r="G8" s="1421"/>
    </row>
    <row r="9" spans="1:7" ht="25.5" customHeight="1" thickTop="1">
      <c r="A9" s="216">
        <v>1</v>
      </c>
      <c r="B9" s="217" t="s">
        <v>536</v>
      </c>
      <c r="C9" s="218"/>
      <c r="D9" s="218">
        <v>10000</v>
      </c>
      <c r="E9" s="218">
        <v>5000</v>
      </c>
      <c r="F9" s="218">
        <v>5000</v>
      </c>
      <c r="G9" s="219">
        <v>5000</v>
      </c>
    </row>
    <row r="10" ht="19.5" customHeight="1" thickBot="1"/>
    <row r="11" spans="1:7" s="227" customFormat="1" ht="19.5" customHeight="1" thickBot="1" thickTop="1">
      <c r="A11" s="224"/>
      <c r="B11" s="225" t="s">
        <v>537</v>
      </c>
      <c r="C11" s="226"/>
      <c r="D11" s="226">
        <f>SUM(D9:D10)</f>
        <v>10000</v>
      </c>
      <c r="E11" s="226">
        <f>SUM(E9:E10)</f>
        <v>5000</v>
      </c>
      <c r="F11" s="226">
        <f>SUM(F9:F10)</f>
        <v>5000</v>
      </c>
      <c r="G11" s="226">
        <f>SUM(G9:G10)</f>
        <v>5000</v>
      </c>
    </row>
    <row r="12" spans="1:7" ht="25.5" customHeight="1" thickTop="1">
      <c r="A12" s="216">
        <v>3</v>
      </c>
      <c r="B12" s="217" t="s">
        <v>328</v>
      </c>
      <c r="C12" s="218"/>
      <c r="D12" s="218">
        <v>11438</v>
      </c>
      <c r="E12" s="218">
        <v>11438</v>
      </c>
      <c r="F12" s="218">
        <v>11438</v>
      </c>
      <c r="G12" s="219">
        <v>11438</v>
      </c>
    </row>
    <row r="13" spans="1:7" ht="30.75" customHeight="1">
      <c r="A13" s="228">
        <v>4</v>
      </c>
      <c r="B13" s="229" t="s">
        <v>538</v>
      </c>
      <c r="C13" s="230"/>
      <c r="D13" s="230">
        <v>23000</v>
      </c>
      <c r="E13" s="230">
        <v>23000</v>
      </c>
      <c r="F13" s="230">
        <v>23000</v>
      </c>
      <c r="G13" s="231">
        <v>23000</v>
      </c>
    </row>
    <row r="14" spans="1:7" ht="16.5">
      <c r="A14" s="228">
        <v>5</v>
      </c>
      <c r="B14" s="232" t="s">
        <v>539</v>
      </c>
      <c r="C14" s="230"/>
      <c r="D14" s="230">
        <v>62809</v>
      </c>
      <c r="E14" s="230">
        <v>62809</v>
      </c>
      <c r="F14" s="230">
        <v>62809</v>
      </c>
      <c r="G14" s="231">
        <v>62809</v>
      </c>
    </row>
    <row r="15" spans="1:7" ht="19.5" customHeight="1">
      <c r="A15" s="228">
        <v>6</v>
      </c>
      <c r="B15" s="232" t="s">
        <v>540</v>
      </c>
      <c r="C15" s="230"/>
      <c r="D15" s="230">
        <v>6500</v>
      </c>
      <c r="E15" s="230">
        <v>6500</v>
      </c>
      <c r="F15" s="230">
        <v>6500</v>
      </c>
      <c r="G15" s="231">
        <v>6500</v>
      </c>
    </row>
    <row r="16" spans="1:7" ht="30.75" customHeight="1">
      <c r="A16" s="228">
        <v>7</v>
      </c>
      <c r="B16" s="229" t="s">
        <v>541</v>
      </c>
      <c r="C16" s="230"/>
      <c r="D16" s="233">
        <v>30000</v>
      </c>
      <c r="E16" s="233">
        <v>30000</v>
      </c>
      <c r="F16" s="234">
        <v>30000</v>
      </c>
      <c r="G16" s="235">
        <v>30000</v>
      </c>
    </row>
    <row r="17" spans="1:7" ht="49.5">
      <c r="A17" s="228">
        <v>8</v>
      </c>
      <c r="B17" s="229" t="s">
        <v>542</v>
      </c>
      <c r="C17" s="230"/>
      <c r="D17" s="234">
        <v>19000</v>
      </c>
      <c r="E17" s="234">
        <v>19000</v>
      </c>
      <c r="F17" s="234">
        <v>19000</v>
      </c>
      <c r="G17" s="235">
        <v>19000</v>
      </c>
    </row>
    <row r="18" spans="1:7" ht="16.5">
      <c r="A18" s="228">
        <v>9</v>
      </c>
      <c r="B18" s="229" t="s">
        <v>317</v>
      </c>
      <c r="C18" s="230"/>
      <c r="D18" s="234">
        <v>42000</v>
      </c>
      <c r="E18" s="234">
        <v>42000</v>
      </c>
      <c r="F18" s="234">
        <v>42000</v>
      </c>
      <c r="G18" s="235">
        <v>42000</v>
      </c>
    </row>
    <row r="19" spans="1:7" ht="16.5">
      <c r="A19" s="228">
        <v>10</v>
      </c>
      <c r="B19" s="232" t="s">
        <v>543</v>
      </c>
      <c r="C19" s="230"/>
      <c r="D19" s="230">
        <v>15000</v>
      </c>
      <c r="E19" s="230">
        <v>15000</v>
      </c>
      <c r="F19" s="230">
        <v>15000</v>
      </c>
      <c r="G19" s="231">
        <v>15000</v>
      </c>
    </row>
    <row r="20" spans="1:7" ht="19.5" customHeight="1">
      <c r="A20" s="228">
        <v>11</v>
      </c>
      <c r="B20" s="232" t="s">
        <v>544</v>
      </c>
      <c r="C20" s="230"/>
      <c r="D20" s="230">
        <v>3000</v>
      </c>
      <c r="E20" s="230">
        <v>3000</v>
      </c>
      <c r="F20" s="230">
        <v>3000</v>
      </c>
      <c r="G20" s="231">
        <v>3000</v>
      </c>
    </row>
    <row r="21" spans="1:7" ht="19.5" customHeight="1">
      <c r="A21" s="220">
        <v>12</v>
      </c>
      <c r="B21" s="232" t="s">
        <v>545</v>
      </c>
      <c r="C21" s="230"/>
      <c r="D21" s="230">
        <v>2003</v>
      </c>
      <c r="E21" s="230">
        <v>2003</v>
      </c>
      <c r="F21" s="230">
        <v>2003</v>
      </c>
      <c r="G21" s="231">
        <v>2003</v>
      </c>
    </row>
    <row r="22" spans="1:7" ht="19.5" customHeight="1">
      <c r="A22" s="220">
        <v>13</v>
      </c>
      <c r="B22" s="221" t="s">
        <v>546</v>
      </c>
      <c r="C22" s="222"/>
      <c r="D22" s="222">
        <v>4800</v>
      </c>
      <c r="E22" s="222">
        <v>4800</v>
      </c>
      <c r="F22" s="222">
        <v>4800</v>
      </c>
      <c r="G22" s="223">
        <v>4800</v>
      </c>
    </row>
    <row r="23" spans="1:7" ht="19.5" customHeight="1" thickBot="1">
      <c r="A23" s="220">
        <v>14</v>
      </c>
      <c r="B23" s="221" t="s">
        <v>318</v>
      </c>
      <c r="C23" s="222"/>
      <c r="D23" s="222">
        <v>12000</v>
      </c>
      <c r="E23" s="222">
        <v>12000</v>
      </c>
      <c r="F23" s="222">
        <v>12000</v>
      </c>
      <c r="G23" s="852" t="s">
        <v>629</v>
      </c>
    </row>
    <row r="24" spans="1:7" s="240" customFormat="1" ht="25.5" customHeight="1" thickBot="1" thickTop="1">
      <c r="A24" s="236"/>
      <c r="B24" s="237" t="s">
        <v>547</v>
      </c>
      <c r="C24" s="238"/>
      <c r="D24" s="239">
        <f>SUM(D12:D23)</f>
        <v>231550</v>
      </c>
      <c r="E24" s="239">
        <f>SUM(E12:E23)</f>
        <v>231550</v>
      </c>
      <c r="F24" s="239">
        <f>SUM(F12:F23)</f>
        <v>231550</v>
      </c>
      <c r="G24" s="239">
        <f>SUM(G12:G23)</f>
        <v>219550</v>
      </c>
    </row>
    <row r="25" spans="1:7" s="227" customFormat="1" ht="25.5" customHeight="1" thickBot="1" thickTop="1">
      <c r="A25" s="236"/>
      <c r="B25" s="225" t="s">
        <v>382</v>
      </c>
      <c r="C25" s="226"/>
      <c r="D25" s="241">
        <f>SUM(D24,D11)</f>
        <v>241550</v>
      </c>
      <c r="E25" s="241">
        <f>E24+E11</f>
        <v>236550</v>
      </c>
      <c r="F25" s="242">
        <f>SUM(F24,F11)</f>
        <v>236550</v>
      </c>
      <c r="G25" s="243">
        <f>SUM(G24,G11)</f>
        <v>224550</v>
      </c>
    </row>
    <row r="26" ht="18" thickTop="1"/>
  </sheetData>
  <sheetProtection selectLockedCells="1" selectUnlockedCells="1"/>
  <mergeCells count="12">
    <mergeCell ref="E7:E8"/>
    <mergeCell ref="F7:F8"/>
    <mergeCell ref="G7:G8"/>
    <mergeCell ref="A4:G4"/>
    <mergeCell ref="A3:G3"/>
    <mergeCell ref="D5:E5"/>
    <mergeCell ref="F5:G5"/>
    <mergeCell ref="A6:B6"/>
    <mergeCell ref="A7:A8"/>
    <mergeCell ref="B7:B8"/>
    <mergeCell ref="C7:C8"/>
    <mergeCell ref="D7:D8"/>
  </mergeCells>
  <printOptions horizontalCentered="1"/>
  <pageMargins left="0.7083333333333334" right="0.7083333333333334" top="0.7479166666666667" bottom="0.7479166666666667" header="0.5118055555555555" footer="0.5118055555555555"/>
  <pageSetup fitToHeight="4" fitToWidth="1"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421875" style="0" customWidth="1"/>
    <col min="2" max="2" width="73.421875" style="0" customWidth="1"/>
    <col min="4" max="4" width="13.7109375" style="0" bestFit="1" customWidth="1"/>
  </cols>
  <sheetData>
    <row r="1" s="114" customFormat="1" ht="16.5">
      <c r="B1" s="7" t="s">
        <v>677</v>
      </c>
    </row>
    <row r="2" s="114" customFormat="1" ht="14.25">
      <c r="B2" s="115" t="s">
        <v>640</v>
      </c>
    </row>
    <row r="3" spans="1:4" ht="18.75">
      <c r="A3" s="1434" t="s">
        <v>416</v>
      </c>
      <c r="B3" s="1434"/>
      <c r="C3" s="1434"/>
      <c r="D3" s="1434"/>
    </row>
    <row r="4" spans="1:4" ht="18.75">
      <c r="A4" s="1435" t="s">
        <v>646</v>
      </c>
      <c r="B4" s="1435"/>
      <c r="C4" s="1435"/>
      <c r="D4" s="1435"/>
    </row>
    <row r="5" spans="1:4" ht="17.25">
      <c r="A5" s="1436" t="s">
        <v>548</v>
      </c>
      <c r="B5" s="1436"/>
      <c r="C5" s="1436"/>
      <c r="D5" s="1436"/>
    </row>
    <row r="6" spans="1:4" ht="17.25">
      <c r="A6" s="244"/>
      <c r="B6" s="244"/>
      <c r="C6" s="1408" t="s">
        <v>418</v>
      </c>
      <c r="D6" s="1408"/>
    </row>
    <row r="7" spans="1:4" ht="18">
      <c r="A7" s="1437" t="s">
        <v>261</v>
      </c>
      <c r="B7" s="1437"/>
      <c r="C7" s="1438" t="s">
        <v>262</v>
      </c>
      <c r="D7" s="1438"/>
    </row>
    <row r="8" spans="1:4" ht="18.75" customHeight="1" thickBot="1">
      <c r="A8" s="1431" t="s">
        <v>549</v>
      </c>
      <c r="B8" s="1431"/>
      <c r="C8" s="1432" t="s">
        <v>550</v>
      </c>
      <c r="D8" s="1432"/>
    </row>
    <row r="9" spans="1:4" ht="16.5">
      <c r="A9" s="245" t="s">
        <v>3</v>
      </c>
      <c r="B9" s="246" t="s">
        <v>551</v>
      </c>
      <c r="C9" s="247"/>
      <c r="D9" s="617"/>
    </row>
    <row r="10" spans="1:4" ht="16.5">
      <c r="A10" s="248"/>
      <c r="B10" s="249" t="s">
        <v>552</v>
      </c>
      <c r="C10" s="1272"/>
      <c r="D10" s="1270">
        <v>222</v>
      </c>
    </row>
    <row r="11" spans="1:4" ht="16.5">
      <c r="A11" s="248"/>
      <c r="B11" s="249" t="s">
        <v>438</v>
      </c>
      <c r="C11" s="1272"/>
      <c r="D11" s="1270">
        <v>328134</v>
      </c>
    </row>
    <row r="12" spans="1:4" ht="16.5">
      <c r="A12" s="248"/>
      <c r="B12" s="249" t="s">
        <v>439</v>
      </c>
      <c r="C12" s="1272"/>
      <c r="D12" s="1270">
        <v>13758</v>
      </c>
    </row>
    <row r="13" spans="1:4" ht="16.5">
      <c r="A13" s="248"/>
      <c r="B13" s="249" t="s">
        <v>553</v>
      </c>
      <c r="C13" s="1272"/>
      <c r="D13" s="1270">
        <v>0</v>
      </c>
    </row>
    <row r="14" spans="1:4" ht="16.5">
      <c r="A14" s="248"/>
      <c r="B14" s="249" t="s">
        <v>67</v>
      </c>
      <c r="C14" s="1272"/>
      <c r="D14" s="1270">
        <v>6752</v>
      </c>
    </row>
    <row r="15" spans="1:4" ht="16.5">
      <c r="A15" s="248"/>
      <c r="B15" s="250"/>
      <c r="C15" s="1272"/>
      <c r="D15" s="1271">
        <f>SUM(D10:D14)</f>
        <v>348866</v>
      </c>
    </row>
    <row r="16" spans="1:4" ht="33">
      <c r="A16" s="251" t="s">
        <v>5</v>
      </c>
      <c r="B16" s="252" t="s">
        <v>554</v>
      </c>
      <c r="C16" s="253"/>
      <c r="D16" s="619"/>
    </row>
    <row r="17" spans="1:4" ht="33">
      <c r="A17" s="251" t="s">
        <v>7</v>
      </c>
      <c r="B17" s="252" t="s">
        <v>555</v>
      </c>
      <c r="C17" s="254"/>
      <c r="D17" s="620">
        <v>0</v>
      </c>
    </row>
    <row r="18" spans="1:4" ht="33">
      <c r="A18" s="251" t="s">
        <v>9</v>
      </c>
      <c r="B18" s="252" t="s">
        <v>556</v>
      </c>
      <c r="C18" s="254"/>
      <c r="D18" s="620"/>
    </row>
    <row r="19" spans="1:4" ht="17.25" thickBot="1">
      <c r="A19" s="251" t="s">
        <v>11</v>
      </c>
      <c r="B19" s="252" t="s">
        <v>557</v>
      </c>
      <c r="C19" s="254"/>
      <c r="D19" s="621">
        <v>0</v>
      </c>
    </row>
    <row r="20" spans="1:4" ht="18" thickBot="1">
      <c r="A20" s="1433" t="s">
        <v>432</v>
      </c>
      <c r="B20" s="1433"/>
      <c r="C20" s="255"/>
      <c r="D20" s="618">
        <f>D15+D17+D19</f>
        <v>348866</v>
      </c>
    </row>
  </sheetData>
  <sheetProtection selectLockedCells="1" selectUnlockedCells="1"/>
  <mergeCells count="9">
    <mergeCell ref="A8:B8"/>
    <mergeCell ref="C8:D8"/>
    <mergeCell ref="A20:B20"/>
    <mergeCell ref="A3:D3"/>
    <mergeCell ref="A4:D4"/>
    <mergeCell ref="A5:D5"/>
    <mergeCell ref="C6:D6"/>
    <mergeCell ref="A7:B7"/>
    <mergeCell ref="C7:D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PageLayoutView="0" workbookViewId="0" topLeftCell="A1">
      <selection activeCell="B1" sqref="B1"/>
    </sheetView>
  </sheetViews>
  <sheetFormatPr defaultColWidth="8.00390625" defaultRowHeight="15"/>
  <cols>
    <col min="1" max="1" width="3.421875" style="256" customWidth="1"/>
    <col min="2" max="2" width="34.8515625" style="257" customWidth="1"/>
    <col min="3" max="3" width="14.421875" style="256" customWidth="1"/>
    <col min="4" max="4" width="13.57421875" style="256" customWidth="1"/>
    <col min="5" max="5" width="15.140625" style="256" customWidth="1"/>
    <col min="6" max="6" width="13.421875" style="256" customWidth="1"/>
    <col min="7" max="7" width="9.8515625" style="256" customWidth="1"/>
    <col min="8" max="9" width="13.421875" style="256" customWidth="1"/>
    <col min="10" max="10" width="11.421875" style="256" customWidth="1"/>
    <col min="11" max="11" width="10.57421875" style="256" customWidth="1"/>
    <col min="12" max="12" width="9.8515625" style="256" customWidth="1"/>
    <col min="13" max="17" width="10.57421875" style="256" customWidth="1"/>
    <col min="18" max="16384" width="8.00390625" style="258" customWidth="1"/>
  </cols>
  <sheetData>
    <row r="1" spans="2:17" s="260" customFormat="1" ht="16.5">
      <c r="B1" s="7" t="s">
        <v>678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260" customFormat="1" ht="14.25">
      <c r="A2" s="259"/>
      <c r="B2" s="115" t="s">
        <v>641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s="261" customFormat="1" ht="42" customHeight="1">
      <c r="A3" s="1439" t="s">
        <v>558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439"/>
    </row>
    <row r="4" spans="1:17" ht="17.2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 t="s">
        <v>411</v>
      </c>
    </row>
    <row r="5" spans="1:17" s="265" customFormat="1" ht="15">
      <c r="A5" s="1440" t="s">
        <v>261</v>
      </c>
      <c r="B5" s="1440"/>
      <c r="C5" s="264" t="s">
        <v>262</v>
      </c>
      <c r="D5" s="264" t="s">
        <v>263</v>
      </c>
      <c r="E5" s="264" t="s">
        <v>264</v>
      </c>
      <c r="F5" s="264" t="s">
        <v>265</v>
      </c>
      <c r="G5" s="264" t="s">
        <v>266</v>
      </c>
      <c r="H5" s="264" t="s">
        <v>267</v>
      </c>
      <c r="I5" s="264" t="s">
        <v>268</v>
      </c>
      <c r="J5" s="264" t="s">
        <v>269</v>
      </c>
      <c r="K5" s="264" t="s">
        <v>270</v>
      </c>
      <c r="L5" s="264" t="s">
        <v>271</v>
      </c>
      <c r="M5" s="264" t="s">
        <v>272</v>
      </c>
      <c r="N5" s="264" t="s">
        <v>273</v>
      </c>
      <c r="O5" s="264" t="s">
        <v>274</v>
      </c>
      <c r="P5" s="264" t="s">
        <v>275</v>
      </c>
      <c r="Q5" s="264" t="s">
        <v>276</v>
      </c>
    </row>
    <row r="6" spans="1:17" s="267" customFormat="1" ht="75.75" customHeight="1">
      <c r="A6" s="1441" t="s">
        <v>559</v>
      </c>
      <c r="B6" s="1441"/>
      <c r="C6" s="266" t="s">
        <v>560</v>
      </c>
      <c r="D6" s="266" t="s">
        <v>561</v>
      </c>
      <c r="E6" s="266" t="s">
        <v>562</v>
      </c>
      <c r="F6" s="266" t="s">
        <v>563</v>
      </c>
      <c r="G6" s="266" t="s">
        <v>564</v>
      </c>
      <c r="H6" s="266" t="s">
        <v>565</v>
      </c>
      <c r="I6" s="266" t="s">
        <v>566</v>
      </c>
      <c r="J6" s="266" t="s">
        <v>567</v>
      </c>
      <c r="K6" s="266" t="s">
        <v>568</v>
      </c>
      <c r="L6" s="266" t="s">
        <v>569</v>
      </c>
      <c r="M6" s="266" t="s">
        <v>570</v>
      </c>
      <c r="N6" s="266" t="s">
        <v>571</v>
      </c>
      <c r="O6" s="266" t="s">
        <v>572</v>
      </c>
      <c r="P6" s="266" t="s">
        <v>573</v>
      </c>
      <c r="Q6" s="266" t="s">
        <v>574</v>
      </c>
    </row>
    <row r="7" spans="1:17" ht="30" customHeight="1">
      <c r="A7" s="268">
        <v>1</v>
      </c>
      <c r="B7" s="269" t="s">
        <v>575</v>
      </c>
      <c r="C7" s="268"/>
      <c r="D7" s="270"/>
      <c r="E7" s="270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1:17" ht="30" customHeight="1">
      <c r="A8" s="272">
        <v>2</v>
      </c>
      <c r="B8" s="273" t="s">
        <v>576</v>
      </c>
      <c r="C8" s="272"/>
      <c r="D8" s="274"/>
      <c r="E8" s="274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</row>
    <row r="9" spans="1:17" s="261" customFormat="1" ht="30" customHeight="1">
      <c r="A9" s="276" t="s">
        <v>577</v>
      </c>
      <c r="B9" s="1442" t="s">
        <v>578</v>
      </c>
      <c r="C9" s="1442"/>
      <c r="D9" s="1442"/>
      <c r="E9" s="1442"/>
      <c r="F9" s="1442"/>
      <c r="G9" s="277">
        <f aca="true" t="shared" si="0" ref="G9:Q9">SUM(G7:G8)</f>
        <v>0</v>
      </c>
      <c r="H9" s="277">
        <f t="shared" si="0"/>
        <v>0</v>
      </c>
      <c r="I9" s="277">
        <f t="shared" si="0"/>
        <v>0</v>
      </c>
      <c r="J9" s="277">
        <f t="shared" si="0"/>
        <v>0</v>
      </c>
      <c r="K9" s="277">
        <f t="shared" si="0"/>
        <v>0</v>
      </c>
      <c r="L9" s="277">
        <f t="shared" si="0"/>
        <v>0</v>
      </c>
      <c r="M9" s="277">
        <f t="shared" si="0"/>
        <v>0</v>
      </c>
      <c r="N9" s="277">
        <f t="shared" si="0"/>
        <v>0</v>
      </c>
      <c r="O9" s="277">
        <f t="shared" si="0"/>
        <v>0</v>
      </c>
      <c r="P9" s="277">
        <f t="shared" si="0"/>
        <v>0</v>
      </c>
      <c r="Q9" s="277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78" customWidth="1"/>
    <col min="2" max="2" width="35.57421875" style="278" customWidth="1"/>
    <col min="3" max="6" width="14.00390625" style="278" customWidth="1"/>
  </cols>
  <sheetData>
    <row r="1" spans="1:3" ht="16.5">
      <c r="A1" s="260"/>
      <c r="B1" s="7" t="s">
        <v>679</v>
      </c>
      <c r="C1" s="259"/>
    </row>
    <row r="2" spans="1:6" s="114" customFormat="1" ht="14.25">
      <c r="A2" s="279"/>
      <c r="B2" s="279" t="s">
        <v>642</v>
      </c>
      <c r="C2" s="279"/>
      <c r="D2" s="279"/>
      <c r="E2" s="279"/>
      <c r="F2" s="279"/>
    </row>
    <row r="3" spans="1:6" s="114" customFormat="1" ht="14.25">
      <c r="A3" s="279"/>
      <c r="B3" s="279"/>
      <c r="C3" s="279"/>
      <c r="D3" s="279"/>
      <c r="E3" s="279"/>
      <c r="F3" s="279"/>
    </row>
    <row r="4" spans="1:6" ht="36" customHeight="1">
      <c r="A4" s="1443" t="s">
        <v>579</v>
      </c>
      <c r="B4" s="1443"/>
      <c r="C4" s="1443"/>
      <c r="D4" s="1443"/>
      <c r="E4" s="1443"/>
      <c r="F4" s="1443"/>
    </row>
    <row r="5" spans="1:6" ht="18" thickBot="1">
      <c r="A5" s="280"/>
      <c r="B5" s="280"/>
      <c r="C5" s="1444"/>
      <c r="D5" s="1444"/>
      <c r="E5" s="1445" t="s">
        <v>580</v>
      </c>
      <c r="F5" s="1445"/>
    </row>
    <row r="6" spans="1:6" ht="15" customHeight="1" thickBot="1">
      <c r="A6" s="1446" t="s">
        <v>581</v>
      </c>
      <c r="B6" s="1447" t="s">
        <v>582</v>
      </c>
      <c r="C6" s="1448" t="s">
        <v>583</v>
      </c>
      <c r="D6" s="1448"/>
      <c r="E6" s="1448"/>
      <c r="F6" s="1449" t="s">
        <v>584</v>
      </c>
    </row>
    <row r="7" spans="1:6" ht="15.75" thickBot="1">
      <c r="A7" s="1446"/>
      <c r="B7" s="1447"/>
      <c r="C7" s="282" t="s">
        <v>420</v>
      </c>
      <c r="D7" s="282" t="s">
        <v>599</v>
      </c>
      <c r="E7" s="282" t="s">
        <v>645</v>
      </c>
      <c r="F7" s="1449"/>
    </row>
    <row r="8" spans="1:6" ht="17.25" thickBot="1">
      <c r="A8" s="283">
        <v>1</v>
      </c>
      <c r="B8" s="284">
        <v>2</v>
      </c>
      <c r="C8" s="284">
        <v>3</v>
      </c>
      <c r="D8" s="284">
        <v>4</v>
      </c>
      <c r="E8" s="284">
        <v>5</v>
      </c>
      <c r="F8" s="285">
        <v>6</v>
      </c>
    </row>
    <row r="9" spans="1:6" ht="16.5">
      <c r="A9" s="286" t="s">
        <v>3</v>
      </c>
      <c r="B9" s="287"/>
      <c r="C9" s="288"/>
      <c r="D9" s="288"/>
      <c r="E9" s="288"/>
      <c r="F9" s="289">
        <f>SUM(C9:E9)</f>
        <v>0</v>
      </c>
    </row>
    <row r="10" spans="1:6" ht="16.5">
      <c r="A10" s="290" t="s">
        <v>5</v>
      </c>
      <c r="B10" s="291"/>
      <c r="C10" s="292"/>
      <c r="D10" s="292"/>
      <c r="E10" s="292"/>
      <c r="F10" s="293">
        <f>SUM(C10:E10)</f>
        <v>0</v>
      </c>
    </row>
    <row r="11" spans="1:6" ht="16.5">
      <c r="A11" s="290" t="s">
        <v>7</v>
      </c>
      <c r="B11" s="291"/>
      <c r="C11" s="292"/>
      <c r="D11" s="292"/>
      <c r="E11" s="292"/>
      <c r="F11" s="293">
        <f>SUM(C11:E11)</f>
        <v>0</v>
      </c>
    </row>
    <row r="12" spans="1:6" ht="16.5">
      <c r="A12" s="290" t="s">
        <v>9</v>
      </c>
      <c r="B12" s="291"/>
      <c r="C12" s="292"/>
      <c r="D12" s="292"/>
      <c r="E12" s="292"/>
      <c r="F12" s="293">
        <f>SUM(C12:E12)</f>
        <v>0</v>
      </c>
    </row>
    <row r="13" spans="1:6" ht="17.25" thickBot="1">
      <c r="A13" s="294" t="s">
        <v>11</v>
      </c>
      <c r="B13" s="295"/>
      <c r="C13" s="296"/>
      <c r="D13" s="296"/>
      <c r="E13" s="296"/>
      <c r="F13" s="297">
        <f>SUM(C13:E13)</f>
        <v>0</v>
      </c>
    </row>
    <row r="14" spans="1:6" ht="16.5" thickBot="1">
      <c r="A14" s="298" t="s">
        <v>93</v>
      </c>
      <c r="B14" s="299" t="s">
        <v>585</v>
      </c>
      <c r="C14" s="300">
        <f>SUM(C9:C13)</f>
        <v>0</v>
      </c>
      <c r="D14" s="300">
        <f>SUM(D9:D13)</f>
        <v>0</v>
      </c>
      <c r="E14" s="300">
        <f>SUM(E9:E13)</f>
        <v>0</v>
      </c>
      <c r="F14" s="301">
        <f>SUM(F9:F13)</f>
        <v>0</v>
      </c>
    </row>
  </sheetData>
  <sheetProtection selectLockedCells="1" selectUnlockedCells="1"/>
  <mergeCells count="7">
    <mergeCell ref="A4:F4"/>
    <mergeCell ref="C5:D5"/>
    <mergeCell ref="E5:F5"/>
    <mergeCell ref="A6:A7"/>
    <mergeCell ref="B6:B7"/>
    <mergeCell ref="C6:E6"/>
    <mergeCell ref="F6:F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78" customWidth="1"/>
    <col min="2" max="2" width="68.57421875" style="278" customWidth="1"/>
    <col min="3" max="3" width="19.421875" style="278" customWidth="1"/>
  </cols>
  <sheetData>
    <row r="1" spans="1:3" s="114" customFormat="1" ht="16.5">
      <c r="A1" s="279"/>
      <c r="B1" s="7" t="s">
        <v>680</v>
      </c>
      <c r="C1" s="279"/>
    </row>
    <row r="2" spans="1:3" s="114" customFormat="1" ht="14.25">
      <c r="A2" s="279"/>
      <c r="B2" s="115" t="s">
        <v>643</v>
      </c>
      <c r="C2" s="279"/>
    </row>
    <row r="3" spans="1:3" ht="43.5" customHeight="1">
      <c r="A3" s="1443" t="s">
        <v>586</v>
      </c>
      <c r="B3" s="1443"/>
      <c r="C3" s="1443"/>
    </row>
    <row r="4" spans="1:3" ht="17.25">
      <c r="A4" s="280"/>
      <c r="B4" s="280"/>
      <c r="C4" s="281" t="s">
        <v>580</v>
      </c>
    </row>
    <row r="5" spans="1:3" ht="30">
      <c r="A5" s="302" t="s">
        <v>581</v>
      </c>
      <c r="B5" s="303" t="s">
        <v>587</v>
      </c>
      <c r="C5" s="304" t="s">
        <v>534</v>
      </c>
    </row>
    <row r="6" spans="1:3" ht="15">
      <c r="A6" s="305">
        <v>1</v>
      </c>
      <c r="B6" s="306">
        <v>2</v>
      </c>
      <c r="C6" s="307">
        <v>3</v>
      </c>
    </row>
    <row r="7" spans="1:3" ht="15.75">
      <c r="A7" s="308" t="s">
        <v>3</v>
      </c>
      <c r="B7" s="309" t="s">
        <v>588</v>
      </c>
      <c r="C7" s="310">
        <v>1027400</v>
      </c>
    </row>
    <row r="8" spans="1:3" ht="30">
      <c r="A8" s="311" t="s">
        <v>5</v>
      </c>
      <c r="B8" s="312" t="s">
        <v>589</v>
      </c>
      <c r="C8" s="313">
        <v>67800</v>
      </c>
    </row>
    <row r="9" spans="1:3" ht="15.75">
      <c r="A9" s="311" t="s">
        <v>7</v>
      </c>
      <c r="B9" s="314" t="s">
        <v>590</v>
      </c>
      <c r="C9" s="313"/>
    </row>
    <row r="10" spans="1:3" ht="30">
      <c r="A10" s="311" t="s">
        <v>9</v>
      </c>
      <c r="B10" s="314" t="s">
        <v>591</v>
      </c>
      <c r="C10" s="313"/>
    </row>
    <row r="11" spans="1:3" ht="15.75">
      <c r="A11" s="311" t="s">
        <v>11</v>
      </c>
      <c r="B11" s="314" t="s">
        <v>592</v>
      </c>
      <c r="C11" s="313">
        <v>5336</v>
      </c>
    </row>
    <row r="12" spans="1:3" ht="15.75">
      <c r="A12" s="315" t="s">
        <v>93</v>
      </c>
      <c r="B12" s="316" t="s">
        <v>593</v>
      </c>
      <c r="C12" s="317"/>
    </row>
    <row r="13" spans="1:3" ht="15.75">
      <c r="A13" s="1450" t="s">
        <v>594</v>
      </c>
      <c r="B13" s="1450"/>
      <c r="C13" s="318">
        <f>SUM(C7:C12)</f>
        <v>1100536</v>
      </c>
    </row>
    <row r="14" spans="1:3" ht="36" customHeight="1">
      <c r="A14" s="1451" t="s">
        <v>595</v>
      </c>
      <c r="B14" s="1451"/>
      <c r="C14" s="1451"/>
    </row>
  </sheetData>
  <sheetProtection selectLockedCells="1" selectUnlockedCells="1"/>
  <mergeCells count="3">
    <mergeCell ref="A3:C3"/>
    <mergeCell ref="A13:B13"/>
    <mergeCell ref="A14:C1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78" customWidth="1"/>
    <col min="2" max="2" width="66.57421875" style="278" customWidth="1"/>
    <col min="3" max="3" width="27.00390625" style="278" customWidth="1"/>
  </cols>
  <sheetData>
    <row r="1" ht="15.75">
      <c r="B1" s="7" t="s">
        <v>681</v>
      </c>
    </row>
    <row r="2" ht="15.75">
      <c r="B2" s="115" t="s">
        <v>665</v>
      </c>
    </row>
    <row r="3" spans="1:3" ht="33.75" customHeight="1">
      <c r="A3" s="1443" t="s">
        <v>644</v>
      </c>
      <c r="B3" s="1443"/>
      <c r="C3" s="1443"/>
    </row>
    <row r="4" spans="1:3" ht="17.25">
      <c r="A4" s="280"/>
      <c r="B4" s="280"/>
      <c r="C4" s="281" t="s">
        <v>580</v>
      </c>
    </row>
    <row r="5" spans="1:3" ht="30">
      <c r="A5" s="319" t="s">
        <v>581</v>
      </c>
      <c r="B5" s="320" t="s">
        <v>596</v>
      </c>
      <c r="C5" s="321" t="s">
        <v>597</v>
      </c>
    </row>
    <row r="6" spans="1:3" ht="15">
      <c r="A6" s="305">
        <v>1</v>
      </c>
      <c r="B6" s="306">
        <v>2</v>
      </c>
      <c r="C6" s="307">
        <v>3</v>
      </c>
    </row>
    <row r="7" spans="1:3" ht="15.75">
      <c r="A7" s="322" t="s">
        <v>3</v>
      </c>
      <c r="B7" s="323"/>
      <c r="C7" s="324"/>
    </row>
    <row r="8" spans="1:3" ht="15.75">
      <c r="A8" s="311" t="s">
        <v>5</v>
      </c>
      <c r="B8" s="325"/>
      <c r="C8" s="313"/>
    </row>
    <row r="9" spans="1:3" ht="15.75">
      <c r="A9" s="326" t="s">
        <v>7</v>
      </c>
      <c r="B9" s="327"/>
      <c r="C9" s="328"/>
    </row>
    <row r="10" spans="1:3" ht="21.75" customHeight="1">
      <c r="A10" s="329" t="s">
        <v>9</v>
      </c>
      <c r="B10" s="330" t="s">
        <v>598</v>
      </c>
      <c r="C10" s="318">
        <f>SUM(C7:C9)</f>
        <v>0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9.421875" style="7" customWidth="1"/>
    <col min="2" max="2" width="91.57421875" style="7" customWidth="1"/>
    <col min="3" max="3" width="13.7109375" style="8" customWidth="1"/>
    <col min="4" max="4" width="14.00390625" style="9" customWidth="1"/>
    <col min="5" max="5" width="13.7109375" style="867" customWidth="1"/>
    <col min="6" max="6" width="9.7109375" style="10" customWidth="1"/>
    <col min="7" max="7" width="10.00390625" style="10" customWidth="1"/>
    <col min="8" max="8" width="9.421875" style="10" customWidth="1"/>
    <col min="9" max="10" width="9.140625" style="10" customWidth="1"/>
    <col min="11" max="11" width="10.00390625" style="10" customWidth="1"/>
    <col min="12" max="12" width="9.140625" style="10" customWidth="1"/>
    <col min="13" max="13" width="10.57421875" style="10" customWidth="1"/>
    <col min="14" max="14" width="10.00390625" style="10" customWidth="1"/>
    <col min="15" max="15" width="9.140625" style="10" customWidth="1"/>
    <col min="16" max="16" width="10.00390625" style="10" customWidth="1"/>
    <col min="17" max="16384" width="9.140625" style="10" customWidth="1"/>
  </cols>
  <sheetData>
    <row r="1" spans="1:5" s="11" customFormat="1" ht="16.5">
      <c r="A1" s="12"/>
      <c r="B1" s="332" t="s">
        <v>667</v>
      </c>
      <c r="C1" s="13"/>
      <c r="D1" s="14"/>
      <c r="E1" s="854"/>
    </row>
    <row r="2" spans="1:5" s="11" customFormat="1" ht="16.5">
      <c r="A2" s="12"/>
      <c r="B2" s="12" t="s">
        <v>634</v>
      </c>
      <c r="C2" s="13"/>
      <c r="D2" s="14"/>
      <c r="E2" s="854"/>
    </row>
    <row r="3" spans="1:5" ht="21.75" customHeight="1">
      <c r="A3" s="1274" t="s">
        <v>12</v>
      </c>
      <c r="B3" s="1274"/>
      <c r="C3" s="1274"/>
      <c r="D3" s="15"/>
      <c r="E3" s="854"/>
    </row>
    <row r="4" spans="1:5" ht="15.75" thickBot="1">
      <c r="A4" s="1275" t="s">
        <v>13</v>
      </c>
      <c r="B4" s="1275"/>
      <c r="C4" s="16"/>
      <c r="D4" s="333"/>
      <c r="E4" s="622" t="s">
        <v>14</v>
      </c>
    </row>
    <row r="5" spans="1:5" ht="45.75" thickBot="1">
      <c r="A5" s="17" t="s">
        <v>15</v>
      </c>
      <c r="B5" s="18" t="s">
        <v>16</v>
      </c>
      <c r="C5" s="19" t="s">
        <v>632</v>
      </c>
      <c r="D5" s="19" t="s">
        <v>631</v>
      </c>
      <c r="E5" s="855" t="s">
        <v>17</v>
      </c>
    </row>
    <row r="6" spans="1:5" ht="17.25">
      <c r="A6" s="20">
        <v>1</v>
      </c>
      <c r="B6" s="21">
        <v>2</v>
      </c>
      <c r="C6" s="22">
        <v>3</v>
      </c>
      <c r="D6" s="23">
        <v>5</v>
      </c>
      <c r="E6" s="856">
        <v>6</v>
      </c>
    </row>
    <row r="7" spans="1:5" ht="17.25">
      <c r="A7" s="24" t="s">
        <v>3</v>
      </c>
      <c r="B7" s="25" t="s">
        <v>18</v>
      </c>
      <c r="C7" s="26">
        <f>C8+C9+C10+C11+C12</f>
        <v>910467</v>
      </c>
      <c r="D7" s="26">
        <f>D8+D9+D10+D11+D12</f>
        <v>931188</v>
      </c>
      <c r="E7" s="857">
        <f>E8+E9+E10+E11+E12</f>
        <v>20721</v>
      </c>
    </row>
    <row r="8" spans="1:13" ht="16.5">
      <c r="A8" s="27" t="s">
        <v>19</v>
      </c>
      <c r="B8" s="28" t="s">
        <v>20</v>
      </c>
      <c r="C8" s="29">
        <f>SUM('2. Önk.bev.'!F8)</f>
        <v>192742</v>
      </c>
      <c r="D8" s="30">
        <f>SUM('1. Bevételek_kiadások_összesen'!C8+'1. Bevételek_kiadások_összesen'!E8)</f>
        <v>192742</v>
      </c>
      <c r="E8" s="858">
        <f>SUM('2. Önk.bev.'!F10)</f>
        <v>0</v>
      </c>
      <c r="F8" s="31"/>
      <c r="G8" s="32"/>
      <c r="H8" s="32"/>
      <c r="M8" s="32"/>
    </row>
    <row r="9" spans="1:13" ht="16.5">
      <c r="A9" s="33" t="s">
        <v>21</v>
      </c>
      <c r="B9" s="34" t="s">
        <v>22</v>
      </c>
      <c r="C9" s="35">
        <f>SUM('2. Önk.bev.'!F11)</f>
        <v>350165</v>
      </c>
      <c r="D9" s="30">
        <f>SUM('1. Bevételek_kiadások_összesen'!C9+'1. Bevételek_kiadások_összesen'!E9)</f>
        <v>350165</v>
      </c>
      <c r="E9" s="859">
        <f>SUM('2. Önk.bev.'!F13)</f>
        <v>0</v>
      </c>
      <c r="F9" s="31"/>
      <c r="G9" s="32"/>
      <c r="H9" s="32"/>
      <c r="M9" s="32"/>
    </row>
    <row r="10" spans="1:13" ht="16.5">
      <c r="A10" s="33" t="s">
        <v>23</v>
      </c>
      <c r="B10" s="34" t="s">
        <v>24</v>
      </c>
      <c r="C10" s="35">
        <f>SUM('2. Önk.bev.'!F14)</f>
        <v>343973</v>
      </c>
      <c r="D10" s="30">
        <f>SUM('1. Bevételek_kiadások_összesen'!C10+'1. Bevételek_kiadások_összesen'!E10)</f>
        <v>364694</v>
      </c>
      <c r="E10" s="859">
        <f>SUM('2. Önk.bev.'!F16)</f>
        <v>20721</v>
      </c>
      <c r="F10" s="31"/>
      <c r="G10" s="32"/>
      <c r="H10" s="32"/>
      <c r="M10" s="32"/>
    </row>
    <row r="11" spans="1:13" ht="16.5">
      <c r="A11" s="33" t="s">
        <v>25</v>
      </c>
      <c r="B11" s="34" t="s">
        <v>26</v>
      </c>
      <c r="C11" s="35">
        <f>SUM('2. Önk.bev.'!F17)</f>
        <v>23587</v>
      </c>
      <c r="D11" s="30">
        <f>SUM('1. Bevételek_kiadások_összesen'!C11+'1. Bevételek_kiadások_összesen'!E11)</f>
        <v>23587</v>
      </c>
      <c r="E11" s="859">
        <f>SUM('2. Önk.bev.'!F19)</f>
        <v>0</v>
      </c>
      <c r="F11" s="31"/>
      <c r="G11" s="32"/>
      <c r="H11" s="32"/>
      <c r="M11" s="32"/>
    </row>
    <row r="12" spans="1:13" ht="16.5">
      <c r="A12" s="33" t="s">
        <v>27</v>
      </c>
      <c r="B12" s="34" t="s">
        <v>28</v>
      </c>
      <c r="C12" s="35">
        <f>SUM('2. Önk.bev.'!F20)</f>
        <v>0</v>
      </c>
      <c r="D12" s="30">
        <f>SUM('1. Bevételek_kiadások_összesen'!C12+'1. Bevételek_kiadások_összesen'!E12)</f>
        <v>0</v>
      </c>
      <c r="E12" s="860">
        <v>0</v>
      </c>
      <c r="F12" s="31"/>
      <c r="G12" s="32"/>
      <c r="H12" s="32"/>
      <c r="M12" s="32"/>
    </row>
    <row r="13" spans="1:13" ht="17.25">
      <c r="A13" s="24" t="s">
        <v>5</v>
      </c>
      <c r="B13" s="36" t="s">
        <v>29</v>
      </c>
      <c r="C13" s="37">
        <f>C14+C15+C16+C17+C18</f>
        <v>49191</v>
      </c>
      <c r="D13" s="37">
        <f>D14+D15+D16+D17+D18</f>
        <v>49191</v>
      </c>
      <c r="E13" s="861">
        <f>E14+E15+E16+E17+E18</f>
        <v>0</v>
      </c>
      <c r="F13" s="31"/>
      <c r="M13" s="32"/>
    </row>
    <row r="14" spans="1:13" ht="16.5">
      <c r="A14" s="27" t="s">
        <v>30</v>
      </c>
      <c r="B14" s="28" t="s">
        <v>31</v>
      </c>
      <c r="C14" s="29"/>
      <c r="D14" s="30">
        <f>SUM('1. Bevételek_kiadások_összesen'!C14+'1. Bevételek_kiadások_összesen'!E14)</f>
        <v>0</v>
      </c>
      <c r="E14" s="858"/>
      <c r="F14" s="31"/>
      <c r="M14" s="32"/>
    </row>
    <row r="15" spans="1:6" ht="16.5">
      <c r="A15" s="33" t="s">
        <v>32</v>
      </c>
      <c r="B15" s="34" t="s">
        <v>33</v>
      </c>
      <c r="C15" s="35"/>
      <c r="D15" s="30">
        <f>SUM('1. Bevételek_kiadások_összesen'!C15+'1. Bevételek_kiadások_összesen'!E15)</f>
        <v>0</v>
      </c>
      <c r="E15" s="859"/>
      <c r="F15" s="31"/>
    </row>
    <row r="16" spans="1:6" ht="16.5">
      <c r="A16" s="33" t="s">
        <v>34</v>
      </c>
      <c r="B16" s="34" t="s">
        <v>35</v>
      </c>
      <c r="C16" s="35"/>
      <c r="D16" s="30">
        <f>SUM('1. Bevételek_kiadások_összesen'!C16+'1. Bevételek_kiadások_összesen'!E16)</f>
        <v>0</v>
      </c>
      <c r="E16" s="859"/>
      <c r="F16" s="31"/>
    </row>
    <row r="17" spans="1:6" ht="16.5">
      <c r="A17" s="33" t="s">
        <v>36</v>
      </c>
      <c r="B17" s="34" t="s">
        <v>37</v>
      </c>
      <c r="C17" s="35"/>
      <c r="D17" s="30">
        <f>SUM('1. Bevételek_kiadások_összesen'!C17+'1. Bevételek_kiadások_összesen'!E17)</f>
        <v>0</v>
      </c>
      <c r="E17" s="859"/>
      <c r="F17" s="31"/>
    </row>
    <row r="18" spans="1:6" ht="16.5">
      <c r="A18" s="33" t="s">
        <v>38</v>
      </c>
      <c r="B18" s="34" t="s">
        <v>39</v>
      </c>
      <c r="C18" s="35">
        <f>SUM('2. Önk.bev.'!G107)</f>
        <v>49191</v>
      </c>
      <c r="D18" s="30">
        <f>SUM('1. Bevételek_kiadások_összesen'!C18+'1. Bevételek_kiadások_összesen'!E18)</f>
        <v>49191</v>
      </c>
      <c r="E18" s="859"/>
      <c r="F18" s="31"/>
    </row>
    <row r="19" spans="1:6" ht="17.25">
      <c r="A19" s="38" t="s">
        <v>40</v>
      </c>
      <c r="B19" s="39" t="s">
        <v>41</v>
      </c>
      <c r="C19" s="40" t="s">
        <v>42</v>
      </c>
      <c r="D19" s="30"/>
      <c r="E19" s="862"/>
      <c r="F19" s="31"/>
    </row>
    <row r="20" spans="1:6" ht="17.25">
      <c r="A20" s="24" t="s">
        <v>7</v>
      </c>
      <c r="B20" s="25" t="s">
        <v>43</v>
      </c>
      <c r="C20" s="26">
        <f>C21+C22+C23+C24+C25</f>
        <v>0</v>
      </c>
      <c r="D20" s="26">
        <f>D21+D22+D23+D24+D25</f>
        <v>0</v>
      </c>
      <c r="E20" s="857">
        <f>E21+E22+E23+E24+E25</f>
        <v>0</v>
      </c>
      <c r="F20" s="31"/>
    </row>
    <row r="21" spans="1:6" ht="16.5">
      <c r="A21" s="27" t="s">
        <v>44</v>
      </c>
      <c r="B21" s="28" t="s">
        <v>45</v>
      </c>
      <c r="C21" s="29"/>
      <c r="D21" s="30">
        <f>SUM('1. Bevételek_kiadások_összesen'!C21+'1. Bevételek_kiadások_összesen'!E21)</f>
        <v>0</v>
      </c>
      <c r="E21" s="858">
        <v>0</v>
      </c>
      <c r="F21" s="31"/>
    </row>
    <row r="22" spans="1:6" ht="16.5">
      <c r="A22" s="33" t="s">
        <v>46</v>
      </c>
      <c r="B22" s="34" t="s">
        <v>47</v>
      </c>
      <c r="C22" s="35"/>
      <c r="D22" s="30">
        <f>SUM('1. Bevételek_kiadások_összesen'!C22+'1. Bevételek_kiadások_összesen'!E22)</f>
        <v>0</v>
      </c>
      <c r="E22" s="859"/>
      <c r="F22" s="31"/>
    </row>
    <row r="23" spans="1:6" ht="16.5">
      <c r="A23" s="33" t="s">
        <v>48</v>
      </c>
      <c r="B23" s="34" t="s">
        <v>49</v>
      </c>
      <c r="C23" s="35"/>
      <c r="D23" s="30">
        <f>SUM('1. Bevételek_kiadások_összesen'!C23+'1. Bevételek_kiadások_összesen'!E23)</f>
        <v>0</v>
      </c>
      <c r="E23" s="859"/>
      <c r="F23" s="31"/>
    </row>
    <row r="24" spans="1:6" ht="16.5">
      <c r="A24" s="33" t="s">
        <v>50</v>
      </c>
      <c r="B24" s="34" t="s">
        <v>51</v>
      </c>
      <c r="C24" s="35"/>
      <c r="D24" s="30">
        <f>SUM('1. Bevételek_kiadások_összesen'!C24+'1. Bevételek_kiadások_összesen'!E24)</f>
        <v>0</v>
      </c>
      <c r="E24" s="859"/>
      <c r="F24" s="31"/>
    </row>
    <row r="25" spans="1:6" ht="16.5">
      <c r="A25" s="33" t="s">
        <v>52</v>
      </c>
      <c r="B25" s="34" t="s">
        <v>53</v>
      </c>
      <c r="C25" s="35"/>
      <c r="D25" s="30">
        <f>SUM('1. Bevételek_kiadások_összesen'!C25+'1. Bevételek_kiadások_összesen'!E25)</f>
        <v>0</v>
      </c>
      <c r="E25" s="859"/>
      <c r="F25" s="31"/>
    </row>
    <row r="26" spans="1:6" ht="16.5">
      <c r="A26" s="38" t="s">
        <v>54</v>
      </c>
      <c r="B26" s="41" t="s">
        <v>55</v>
      </c>
      <c r="C26" s="42"/>
      <c r="D26" s="30">
        <f>SUM('1. Bevételek_kiadások_összesen'!C26+'1. Bevételek_kiadások_összesen'!E26)</f>
        <v>0</v>
      </c>
      <c r="E26" s="862"/>
      <c r="F26" s="31"/>
    </row>
    <row r="27" spans="1:6" ht="17.25">
      <c r="A27" s="24" t="s">
        <v>56</v>
      </c>
      <c r="B27" s="25" t="s">
        <v>57</v>
      </c>
      <c r="C27" s="26">
        <f>C28+C29+C32+C33+C34</f>
        <v>1027400</v>
      </c>
      <c r="D27" s="26">
        <f>SUM(D28+D30+D31+D32+D33+D34)</f>
        <v>1027400</v>
      </c>
      <c r="E27" s="857">
        <f>SUM(E28+E30+E31+E32+E33+E34)</f>
        <v>0</v>
      </c>
      <c r="F27" s="31"/>
    </row>
    <row r="28" spans="1:6" ht="16.5">
      <c r="A28" s="43" t="s">
        <v>58</v>
      </c>
      <c r="B28" s="44" t="s">
        <v>59</v>
      </c>
      <c r="C28" s="45">
        <f>SUM('2. Önk.bev.'!H29)</f>
        <v>0</v>
      </c>
      <c r="D28" s="30">
        <f>SUM('1. Bevételek_kiadások_összesen'!C28+'1. Bevételek_kiadások_összesen'!E28)</f>
        <v>0</v>
      </c>
      <c r="E28" s="858"/>
      <c r="F28" s="31"/>
    </row>
    <row r="29" spans="1:15" ht="16.5">
      <c r="A29" s="33" t="s">
        <v>60</v>
      </c>
      <c r="B29" s="34" t="s">
        <v>61</v>
      </c>
      <c r="C29" s="35">
        <f>SUM(C30+C31)</f>
        <v>976679</v>
      </c>
      <c r="D29" s="30">
        <f>SUM('1. Bevételek_kiadások_összesen'!C29+'1. Bevételek_kiadások_összesen'!E29)</f>
        <v>976679</v>
      </c>
      <c r="E29" s="863"/>
      <c r="F29" s="31"/>
      <c r="O29" s="31"/>
    </row>
    <row r="30" spans="1:15" ht="17.25">
      <c r="A30" s="33" t="s">
        <v>62</v>
      </c>
      <c r="B30" s="46" t="s">
        <v>63</v>
      </c>
      <c r="C30" s="35">
        <f>SUM('2. Önk.bev.'!H32+'2. Önk.bev.'!H35)</f>
        <v>331679</v>
      </c>
      <c r="D30" s="30">
        <f>SUM('1. Bevételek_kiadások_összesen'!C30+'1. Bevételek_kiadások_összesen'!E30)</f>
        <v>331679</v>
      </c>
      <c r="E30" s="859"/>
      <c r="F30" s="31"/>
      <c r="O30" s="31"/>
    </row>
    <row r="31" spans="1:15" ht="17.25">
      <c r="A31" s="33" t="s">
        <v>64</v>
      </c>
      <c r="B31" s="46" t="s">
        <v>65</v>
      </c>
      <c r="C31" s="47">
        <f>SUM('2. Önk.bev.'!H38)</f>
        <v>645000</v>
      </c>
      <c r="D31" s="30">
        <f>SUM('1. Bevételek_kiadások_összesen'!C31+'1. Bevételek_kiadások_összesen'!E31)</f>
        <v>645000</v>
      </c>
      <c r="E31" s="859"/>
      <c r="F31" s="31"/>
      <c r="O31" s="31"/>
    </row>
    <row r="32" spans="1:15" ht="16.5">
      <c r="A32" s="33" t="s">
        <v>66</v>
      </c>
      <c r="B32" s="34" t="s">
        <v>67</v>
      </c>
      <c r="C32" s="35">
        <f>SUM('2. Önk.bev.'!H41)</f>
        <v>42285</v>
      </c>
      <c r="D32" s="30">
        <f>SUM('1. Bevételek_kiadások_összesen'!C32+'1. Bevételek_kiadások_összesen'!E32)</f>
        <v>42285</v>
      </c>
      <c r="E32" s="859"/>
      <c r="F32" s="31"/>
      <c r="O32" s="31"/>
    </row>
    <row r="33" spans="1:15" ht="16.5">
      <c r="A33" s="33" t="s">
        <v>68</v>
      </c>
      <c r="B33" s="34" t="s">
        <v>69</v>
      </c>
      <c r="C33" s="42">
        <f>SUM('2. Önk.bev.'!H44)</f>
        <v>700</v>
      </c>
      <c r="D33" s="30">
        <f>SUM('1. Bevételek_kiadások_összesen'!C33+'1. Bevételek_kiadások_összesen'!E33)</f>
        <v>700</v>
      </c>
      <c r="E33" s="859"/>
      <c r="F33" s="31"/>
      <c r="O33" s="31"/>
    </row>
    <row r="34" spans="1:15" ht="16.5">
      <c r="A34" s="38" t="s">
        <v>70</v>
      </c>
      <c r="B34" s="41" t="s">
        <v>71</v>
      </c>
      <c r="C34" s="42">
        <f>SUM('2. Önk.bev.'!H47+'2. Önk.bev.'!H50)</f>
        <v>7736</v>
      </c>
      <c r="D34" s="30">
        <f>SUM('1. Bevételek_kiadások_összesen'!C34+'1. Bevételek_kiadások_összesen'!E34)</f>
        <v>7736</v>
      </c>
      <c r="E34" s="862"/>
      <c r="F34" s="31"/>
      <c r="O34" s="31"/>
    </row>
    <row r="35" spans="1:15" ht="17.25">
      <c r="A35" s="24" t="s">
        <v>11</v>
      </c>
      <c r="B35" s="25" t="s">
        <v>72</v>
      </c>
      <c r="C35" s="26">
        <f>SUM(C36:C45)</f>
        <v>331605</v>
      </c>
      <c r="D35" s="26">
        <f>SUM(D36:D45)</f>
        <v>333199</v>
      </c>
      <c r="E35" s="857">
        <f>SUM(E36:E45)</f>
        <v>1594</v>
      </c>
      <c r="F35" s="31"/>
      <c r="O35" s="31"/>
    </row>
    <row r="36" spans="1:6" ht="16.5">
      <c r="A36" s="27" t="s">
        <v>73</v>
      </c>
      <c r="B36" s="28" t="s">
        <v>74</v>
      </c>
      <c r="C36" s="29">
        <v>0</v>
      </c>
      <c r="D36" s="30">
        <f>SUM('1. Bevételek_kiadások_összesen'!C36+'1. Bevételek_kiadások_összesen'!E36)</f>
        <v>0</v>
      </c>
      <c r="E36" s="858"/>
      <c r="F36" s="31"/>
    </row>
    <row r="37" spans="1:6" ht="17.25">
      <c r="A37" s="33" t="s">
        <v>75</v>
      </c>
      <c r="B37" s="34" t="s">
        <v>76</v>
      </c>
      <c r="C37" s="29">
        <f>SUM('2. Önk.bev.'!I59+'2. Önk.bev.'!I62+'2. Önk.bev.'!I65+'2. Önk.bev.'!I68)</f>
        <v>71973</v>
      </c>
      <c r="D37" s="30">
        <f>SUM('1. Bevételek_kiadások_összesen'!C37+'1. Bevételek_kiadások_összesen'!E37)</f>
        <v>73567</v>
      </c>
      <c r="E37" s="934">
        <v>1594</v>
      </c>
      <c r="F37" s="31"/>
    </row>
    <row r="38" spans="1:6" ht="16.5">
      <c r="A38" s="33" t="s">
        <v>77</v>
      </c>
      <c r="B38" s="34" t="s">
        <v>78</v>
      </c>
      <c r="C38" s="29">
        <f>SUM('2. Önk.bev.'!I71+'2. Önk.bev.'!I74)</f>
        <v>16868</v>
      </c>
      <c r="D38" s="30">
        <f>SUM('1. Bevételek_kiadások_összesen'!C38+'1. Bevételek_kiadások_összesen'!E38)</f>
        <v>16868</v>
      </c>
      <c r="E38" s="859"/>
      <c r="F38" s="31"/>
    </row>
    <row r="39" spans="1:6" ht="16.5">
      <c r="A39" s="33" t="s">
        <v>79</v>
      </c>
      <c r="B39" s="34" t="s">
        <v>80</v>
      </c>
      <c r="C39" s="29">
        <f>SUM('2. Önk.bev.'!I77)</f>
        <v>128693</v>
      </c>
      <c r="D39" s="30">
        <f>SUM('1. Bevételek_kiadások_összesen'!C39+'1. Bevételek_kiadások_összesen'!E39)</f>
        <v>128693</v>
      </c>
      <c r="E39" s="859"/>
      <c r="F39" s="31"/>
    </row>
    <row r="40" spans="1:6" ht="16.5">
      <c r="A40" s="33" t="s">
        <v>81</v>
      </c>
      <c r="B40" s="34" t="s">
        <v>82</v>
      </c>
      <c r="C40" s="29">
        <f>SUM('2. Önk.bev.'!I83+'4. Int.bev.'!I9+'4. Int.bev.'!I23+'4. Int.bev.'!I37)</f>
        <v>74392</v>
      </c>
      <c r="D40" s="30">
        <f>SUM('1. Bevételek_kiadások_összesen'!C40+'1. Bevételek_kiadások_összesen'!E40)</f>
        <v>74392</v>
      </c>
      <c r="E40" s="859"/>
      <c r="F40" s="31"/>
    </row>
    <row r="41" spans="1:6" ht="16.5">
      <c r="A41" s="33" t="s">
        <v>83</v>
      </c>
      <c r="B41" s="34" t="s">
        <v>84</v>
      </c>
      <c r="C41" s="29">
        <f>SUM('2. Önk.bev.'!I86+'4. Int.bev.'!I12+'4. Int.bev.'!I26)</f>
        <v>30016</v>
      </c>
      <c r="D41" s="30">
        <f>SUM('1. Bevételek_kiadások_összesen'!C41+'1. Bevételek_kiadások_összesen'!E41)</f>
        <v>30016</v>
      </c>
      <c r="E41" s="859"/>
      <c r="F41" s="31"/>
    </row>
    <row r="42" spans="1:6" ht="16.5">
      <c r="A42" s="33" t="s">
        <v>85</v>
      </c>
      <c r="B42" s="34" t="s">
        <v>86</v>
      </c>
      <c r="C42" s="29"/>
      <c r="D42" s="30">
        <f>SUM('1. Bevételek_kiadások_összesen'!C42+'1. Bevételek_kiadások_összesen'!E42)</f>
        <v>0</v>
      </c>
      <c r="E42" s="859"/>
      <c r="F42" s="31"/>
    </row>
    <row r="43" spans="1:6" ht="16.5">
      <c r="A43" s="33" t="s">
        <v>87</v>
      </c>
      <c r="B43" s="34" t="s">
        <v>88</v>
      </c>
      <c r="C43" s="29">
        <f>SUM('2. Önk.bev.'!I92)</f>
        <v>4000</v>
      </c>
      <c r="D43" s="30">
        <f>SUM('1. Bevételek_kiadások_összesen'!C43+'1. Bevételek_kiadások_összesen'!E43)</f>
        <v>4000</v>
      </c>
      <c r="E43" s="859"/>
      <c r="F43" s="31"/>
    </row>
    <row r="44" spans="1:6" ht="16.5">
      <c r="A44" s="33" t="s">
        <v>89</v>
      </c>
      <c r="B44" s="34" t="s">
        <v>90</v>
      </c>
      <c r="C44" s="29"/>
      <c r="D44" s="30">
        <f>SUM('1. Bevételek_kiadások_összesen'!C44+'1. Bevételek_kiadások_összesen'!E44)</f>
        <v>0</v>
      </c>
      <c r="E44" s="859"/>
      <c r="F44" s="31"/>
    </row>
    <row r="45" spans="1:6" ht="16.5">
      <c r="A45" s="38" t="s">
        <v>91</v>
      </c>
      <c r="B45" s="41" t="s">
        <v>92</v>
      </c>
      <c r="C45" s="48">
        <f>SUM('2. Önk.bev.'!I101+'2. Önk.bev.'!I98+'2. Önk.bev.'!I95+'4. Int.bev.'!I48+'4. Int.bev.'!I51)</f>
        <v>5663</v>
      </c>
      <c r="D45" s="30">
        <f>SUM('1. Bevételek_kiadások_összesen'!C45+'1. Bevételek_kiadások_összesen'!E45)</f>
        <v>5663</v>
      </c>
      <c r="E45" s="862">
        <v>0</v>
      </c>
      <c r="F45" s="31"/>
    </row>
    <row r="46" spans="1:6" ht="17.25">
      <c r="A46" s="24" t="s">
        <v>93</v>
      </c>
      <c r="B46" s="25" t="s">
        <v>94</v>
      </c>
      <c r="C46" s="26">
        <f>C47+C48+C49+C50+C51</f>
        <v>0</v>
      </c>
      <c r="D46" s="26">
        <f>D47+D48+D49+D50+D51</f>
        <v>0</v>
      </c>
      <c r="E46" s="857">
        <f>E47+E48+E49+E50+E51</f>
        <v>0</v>
      </c>
      <c r="F46" s="31"/>
    </row>
    <row r="47" spans="1:6" ht="16.5">
      <c r="A47" s="27" t="s">
        <v>95</v>
      </c>
      <c r="B47" s="28" t="s">
        <v>96</v>
      </c>
      <c r="C47" s="29"/>
      <c r="D47" s="30">
        <f>SUM('1. Bevételek_kiadások_összesen'!C47+'1. Bevételek_kiadások_összesen'!E47)</f>
        <v>0</v>
      </c>
      <c r="E47" s="858"/>
      <c r="F47" s="31"/>
    </row>
    <row r="48" spans="1:6" ht="16.5">
      <c r="A48" s="33" t="s">
        <v>97</v>
      </c>
      <c r="B48" s="34" t="s">
        <v>98</v>
      </c>
      <c r="C48" s="29"/>
      <c r="D48" s="30">
        <f>SUM('1. Bevételek_kiadások_összesen'!C48+'1. Bevételek_kiadások_összesen'!E48)</f>
        <v>0</v>
      </c>
      <c r="E48" s="859"/>
      <c r="F48" s="31"/>
    </row>
    <row r="49" spans="1:6" ht="16.5">
      <c r="A49" s="33" t="s">
        <v>99</v>
      </c>
      <c r="B49" s="34" t="s">
        <v>100</v>
      </c>
      <c r="C49" s="29"/>
      <c r="D49" s="30">
        <f>SUM('1. Bevételek_kiadások_összesen'!C49+'1. Bevételek_kiadások_összesen'!E49)</f>
        <v>0</v>
      </c>
      <c r="E49" s="859"/>
      <c r="F49" s="31"/>
    </row>
    <row r="50" spans="1:6" ht="16.5">
      <c r="A50" s="33" t="s">
        <v>101</v>
      </c>
      <c r="B50" s="34" t="s">
        <v>102</v>
      </c>
      <c r="C50" s="29"/>
      <c r="D50" s="30">
        <f>SUM('1. Bevételek_kiadások_összesen'!C50+'1. Bevételek_kiadások_összesen'!E50)</f>
        <v>0</v>
      </c>
      <c r="E50" s="859"/>
      <c r="F50" s="31"/>
    </row>
    <row r="51" spans="1:6" ht="16.5">
      <c r="A51" s="38" t="s">
        <v>103</v>
      </c>
      <c r="B51" s="41" t="s">
        <v>104</v>
      </c>
      <c r="C51" s="48"/>
      <c r="D51" s="30">
        <f>SUM('1. Bevételek_kiadások_összesen'!C51+'1. Bevételek_kiadások_összesen'!E51)</f>
        <v>0</v>
      </c>
      <c r="E51" s="859"/>
      <c r="F51" s="31"/>
    </row>
    <row r="52" spans="1:6" ht="17.25">
      <c r="A52" s="24" t="s">
        <v>105</v>
      </c>
      <c r="B52" s="25" t="s">
        <v>106</v>
      </c>
      <c r="C52" s="26">
        <f>C53+C54+C55</f>
        <v>0</v>
      </c>
      <c r="D52" s="26">
        <f>D53+D54+D55</f>
        <v>0</v>
      </c>
      <c r="E52" s="857">
        <f>E53+E54+E55</f>
        <v>0</v>
      </c>
      <c r="F52" s="31"/>
    </row>
    <row r="53" spans="1:6" ht="16.5">
      <c r="A53" s="27" t="s">
        <v>107</v>
      </c>
      <c r="B53" s="28" t="s">
        <v>108</v>
      </c>
      <c r="C53" s="29"/>
      <c r="D53" s="30">
        <f>SUM('1. Bevételek_kiadások_összesen'!C53+'1. Bevételek_kiadások_összesen'!E53)</f>
        <v>0</v>
      </c>
      <c r="E53" s="859"/>
      <c r="F53" s="31"/>
    </row>
    <row r="54" spans="1:6" ht="16.5">
      <c r="A54" s="33" t="s">
        <v>109</v>
      </c>
      <c r="B54" s="34" t="s">
        <v>110</v>
      </c>
      <c r="C54" s="35"/>
      <c r="D54" s="30">
        <f>SUM('1. Bevételek_kiadások_összesen'!C54+'1. Bevételek_kiadások_összesen'!E54)</f>
        <v>0</v>
      </c>
      <c r="E54" s="859"/>
      <c r="F54" s="31"/>
    </row>
    <row r="55" spans="1:6" ht="16.5">
      <c r="A55" s="33" t="s">
        <v>111</v>
      </c>
      <c r="B55" s="34" t="s">
        <v>112</v>
      </c>
      <c r="C55" s="35"/>
      <c r="D55" s="30">
        <f>SUM('1. Bevételek_kiadások_összesen'!C55+'1. Bevételek_kiadások_összesen'!E55)</f>
        <v>0</v>
      </c>
      <c r="E55" s="859"/>
      <c r="F55" s="31"/>
    </row>
    <row r="56" spans="1:6" ht="17.25">
      <c r="A56" s="38" t="s">
        <v>113</v>
      </c>
      <c r="B56" s="39" t="s">
        <v>114</v>
      </c>
      <c r="C56" s="40"/>
      <c r="D56" s="30">
        <f>SUM('1. Bevételek_kiadások_összesen'!C56+'1. Bevételek_kiadások_összesen'!E56)</f>
        <v>0</v>
      </c>
      <c r="E56" s="862"/>
      <c r="F56" s="31"/>
    </row>
    <row r="57" spans="1:6" ht="17.25">
      <c r="A57" s="24" t="s">
        <v>115</v>
      </c>
      <c r="B57" s="36" t="s">
        <v>116</v>
      </c>
      <c r="C57" s="26">
        <f>C58+C59+C60</f>
        <v>0</v>
      </c>
      <c r="D57" s="26">
        <f>D58+D59+D60</f>
        <v>0</v>
      </c>
      <c r="E57" s="857">
        <f>E58+E59+E60</f>
        <v>0</v>
      </c>
      <c r="F57" s="31"/>
    </row>
    <row r="58" spans="1:6" ht="16.5">
      <c r="A58" s="27" t="s">
        <v>117</v>
      </c>
      <c r="B58" s="28" t="s">
        <v>118</v>
      </c>
      <c r="C58" s="29"/>
      <c r="D58" s="30">
        <f>SUM('1. Bevételek_kiadások_összesen'!C58+'1. Bevételek_kiadások_összesen'!E58)</f>
        <v>0</v>
      </c>
      <c r="E58" s="858"/>
      <c r="F58" s="31"/>
    </row>
    <row r="59" spans="1:6" ht="16.5">
      <c r="A59" s="33" t="s">
        <v>119</v>
      </c>
      <c r="B59" s="34" t="s">
        <v>120</v>
      </c>
      <c r="C59" s="35"/>
      <c r="D59" s="30">
        <f>SUM('1. Bevételek_kiadások_összesen'!C59+'1. Bevételek_kiadások_összesen'!E59)</f>
        <v>0</v>
      </c>
      <c r="E59" s="859"/>
      <c r="F59" s="31"/>
    </row>
    <row r="60" spans="1:6" ht="16.5">
      <c r="A60" s="33" t="s">
        <v>121</v>
      </c>
      <c r="B60" s="34" t="s">
        <v>122</v>
      </c>
      <c r="C60" s="35"/>
      <c r="D60" s="30">
        <f>SUM('1. Bevételek_kiadások_összesen'!C60+'1. Bevételek_kiadások_összesen'!E60)</f>
        <v>0</v>
      </c>
      <c r="E60" s="859"/>
      <c r="F60" s="31"/>
    </row>
    <row r="61" spans="1:6" ht="17.25">
      <c r="A61" s="38" t="s">
        <v>123</v>
      </c>
      <c r="B61" s="39" t="s">
        <v>124</v>
      </c>
      <c r="C61" s="40"/>
      <c r="D61" s="30">
        <f>SUM('1. Bevételek_kiadások_összesen'!C61+'1. Bevételek_kiadások_összesen'!E61)</f>
        <v>0</v>
      </c>
      <c r="E61" s="862"/>
      <c r="F61" s="31"/>
    </row>
    <row r="62" spans="1:16" ht="17.25">
      <c r="A62" s="24" t="s">
        <v>125</v>
      </c>
      <c r="B62" s="25" t="s">
        <v>126</v>
      </c>
      <c r="C62" s="26">
        <f>SUM(C7+C13+C20+C27+C35+C46+C52+C57)</f>
        <v>2318663</v>
      </c>
      <c r="D62" s="26">
        <f>SUM(D7+D13+D20+D27+D35+D46+D52+D57)</f>
        <v>2340978</v>
      </c>
      <c r="E62" s="857">
        <f>SUM(E7+E13+E20+E27+E35+E52+E57)</f>
        <v>22315</v>
      </c>
      <c r="F62" s="31"/>
      <c r="G62" s="32"/>
      <c r="H62" s="32"/>
      <c r="M62" s="32"/>
      <c r="N62" s="32"/>
      <c r="P62" s="49"/>
    </row>
    <row r="63" spans="1:16" ht="17.25">
      <c r="A63" s="50" t="s">
        <v>127</v>
      </c>
      <c r="B63" s="36" t="s">
        <v>128</v>
      </c>
      <c r="C63" s="51"/>
      <c r="D63" s="37">
        <f>D64+D65+D66</f>
        <v>0</v>
      </c>
      <c r="E63" s="861">
        <f>E64+E65+E66</f>
        <v>0</v>
      </c>
      <c r="F63" s="31"/>
      <c r="P63" s="52"/>
    </row>
    <row r="64" spans="1:16" ht="16.5">
      <c r="A64" s="27" t="s">
        <v>129</v>
      </c>
      <c r="B64" s="28" t="s">
        <v>130</v>
      </c>
      <c r="C64" s="29"/>
      <c r="D64" s="30">
        <f>SUM('1. Bevételek_kiadások_összesen'!C64+'1. Bevételek_kiadások_összesen'!E64)</f>
        <v>0</v>
      </c>
      <c r="E64" s="859"/>
      <c r="F64" s="31"/>
      <c r="P64" s="52"/>
    </row>
    <row r="65" spans="1:16" ht="16.5">
      <c r="A65" s="33" t="s">
        <v>131</v>
      </c>
      <c r="B65" s="34" t="s">
        <v>132</v>
      </c>
      <c r="C65" s="35"/>
      <c r="D65" s="30">
        <f>SUM('1. Bevételek_kiadások_összesen'!C65+'1. Bevételek_kiadások_összesen'!E65)</f>
        <v>0</v>
      </c>
      <c r="E65" s="859"/>
      <c r="F65" s="31"/>
      <c r="P65" s="49"/>
    </row>
    <row r="66" spans="1:6" ht="16.5">
      <c r="A66" s="38" t="s">
        <v>133</v>
      </c>
      <c r="B66" s="53" t="s">
        <v>134</v>
      </c>
      <c r="C66" s="42"/>
      <c r="D66" s="30">
        <f>SUM('1. Bevételek_kiadások_összesen'!C66+'1. Bevételek_kiadások_összesen'!E66)</f>
        <v>0</v>
      </c>
      <c r="E66" s="862"/>
      <c r="F66" s="31"/>
    </row>
    <row r="67" spans="1:6" ht="17.25">
      <c r="A67" s="50" t="s">
        <v>135</v>
      </c>
      <c r="B67" s="36" t="s">
        <v>136</v>
      </c>
      <c r="C67" s="26">
        <f>C68+C69+C70+C71</f>
        <v>0</v>
      </c>
      <c r="D67" s="26">
        <f>D68+D69+D70+D71</f>
        <v>0</v>
      </c>
      <c r="E67" s="856"/>
      <c r="F67" s="31"/>
    </row>
    <row r="68" spans="1:6" ht="16.5">
      <c r="A68" s="27" t="s">
        <v>137</v>
      </c>
      <c r="B68" s="28" t="s">
        <v>138</v>
      </c>
      <c r="C68" s="29"/>
      <c r="D68" s="30">
        <v>0</v>
      </c>
      <c r="E68" s="858"/>
      <c r="F68" s="31"/>
    </row>
    <row r="69" spans="1:6" ht="16.5">
      <c r="A69" s="33" t="s">
        <v>139</v>
      </c>
      <c r="B69" s="34" t="s">
        <v>140</v>
      </c>
      <c r="C69" s="35"/>
      <c r="D69" s="30">
        <v>0</v>
      </c>
      <c r="E69" s="859"/>
      <c r="F69" s="31"/>
    </row>
    <row r="70" spans="1:6" ht="16.5">
      <c r="A70" s="33" t="s">
        <v>141</v>
      </c>
      <c r="B70" s="34" t="s">
        <v>142</v>
      </c>
      <c r="C70" s="35"/>
      <c r="D70" s="30">
        <v>0</v>
      </c>
      <c r="E70" s="859"/>
      <c r="F70" s="31"/>
    </row>
    <row r="71" spans="1:6" ht="16.5">
      <c r="A71" s="38" t="s">
        <v>143</v>
      </c>
      <c r="B71" s="41" t="s">
        <v>144</v>
      </c>
      <c r="C71" s="42"/>
      <c r="D71" s="30">
        <v>0</v>
      </c>
      <c r="E71" s="862"/>
      <c r="F71" s="31"/>
    </row>
    <row r="72" spans="1:7" ht="17.25">
      <c r="A72" s="50" t="s">
        <v>145</v>
      </c>
      <c r="B72" s="36" t="s">
        <v>146</v>
      </c>
      <c r="C72" s="26">
        <f>C73+C74</f>
        <v>894959</v>
      </c>
      <c r="D72" s="26">
        <f>D73+D74</f>
        <v>1024922</v>
      </c>
      <c r="E72" s="857">
        <f>E73+E74</f>
        <v>129963</v>
      </c>
      <c r="F72" s="31"/>
      <c r="G72" s="331"/>
    </row>
    <row r="73" spans="1:6" ht="16.5">
      <c r="A73" s="27" t="s">
        <v>147</v>
      </c>
      <c r="B73" s="28" t="s">
        <v>148</v>
      </c>
      <c r="C73" s="29">
        <f>SUM('2. Önk.bev.'!Q104)</f>
        <v>894959</v>
      </c>
      <c r="D73" s="30">
        <f>SUM('1. Bevételek_kiadások_összesen'!C73+'1. Bevételek_kiadások_összesen'!E73)</f>
        <v>1024922</v>
      </c>
      <c r="E73" s="858">
        <f>SUM('2. Önk.bev.'!Q106+'4. Int.bev.'!Q80)</f>
        <v>129963</v>
      </c>
      <c r="F73" s="31"/>
    </row>
    <row r="74" spans="1:7" ht="16.5">
      <c r="A74" s="38" t="s">
        <v>149</v>
      </c>
      <c r="B74" s="41" t="s">
        <v>150</v>
      </c>
      <c r="C74" s="42"/>
      <c r="D74" s="30">
        <f>SUM('1. Bevételek_kiadások_összesen'!C74+'1. Bevételek_kiadások_összesen'!E74)</f>
        <v>0</v>
      </c>
      <c r="E74" s="862"/>
      <c r="F74" s="31"/>
      <c r="G74" s="31"/>
    </row>
    <row r="75" spans="1:6" ht="17.25">
      <c r="A75" s="50" t="s">
        <v>151</v>
      </c>
      <c r="B75" s="36" t="s">
        <v>152</v>
      </c>
      <c r="C75" s="26">
        <f>C76+C77+C78+C79+C80</f>
        <v>947468</v>
      </c>
      <c r="D75" s="26">
        <f>D76+D77+D78+D79+D80</f>
        <v>949071</v>
      </c>
      <c r="E75" s="857">
        <f>E76+E77+E78+E79+E80</f>
        <v>1603</v>
      </c>
      <c r="F75" s="31"/>
    </row>
    <row r="76" spans="1:6" ht="16.5">
      <c r="A76" s="27" t="s">
        <v>153</v>
      </c>
      <c r="B76" s="28" t="s">
        <v>154</v>
      </c>
      <c r="C76" s="29"/>
      <c r="D76" s="30">
        <f>SUM('1. Bevételek_kiadások_összesen'!C76+'1. Bevételek_kiadások_összesen'!E76)</f>
        <v>0</v>
      </c>
      <c r="E76" s="858"/>
      <c r="F76" s="31"/>
    </row>
    <row r="77" spans="1:6" ht="16.5">
      <c r="A77" s="33" t="s">
        <v>155</v>
      </c>
      <c r="B77" s="34" t="s">
        <v>156</v>
      </c>
      <c r="C77" s="35"/>
      <c r="D77" s="30">
        <f>SUM('1. Bevételek_kiadások_összesen'!C77+'1. Bevételek_kiadások_összesen'!E77)</f>
        <v>0</v>
      </c>
      <c r="E77" s="859"/>
      <c r="F77" s="31"/>
    </row>
    <row r="78" spans="1:6" ht="16.5">
      <c r="A78" s="33" t="s">
        <v>157</v>
      </c>
      <c r="B78" s="34" t="s">
        <v>158</v>
      </c>
      <c r="C78" s="35">
        <f>SUM('4. Int.bev.'!R9+'4. Int.bev.'!R23+'4. Int.bev.'!R37+'4. Int.bev.'!R48)</f>
        <v>947468</v>
      </c>
      <c r="D78" s="30">
        <f>SUM('1. Bevételek_kiadások_összesen'!C78+'1. Bevételek_kiadások_összesen'!E78)</f>
        <v>949071</v>
      </c>
      <c r="E78" s="864">
        <f>SUM('4. Int.bev.'!R80)</f>
        <v>1603</v>
      </c>
      <c r="F78" s="31"/>
    </row>
    <row r="79" spans="1:6" ht="16.5">
      <c r="A79" s="38" t="s">
        <v>159</v>
      </c>
      <c r="B79" s="41" t="s">
        <v>160</v>
      </c>
      <c r="C79" s="42"/>
      <c r="D79" s="30">
        <f>SUM('1. Bevételek_kiadások_összesen'!C79+'1. Bevételek_kiadások_összesen'!E79)</f>
        <v>0</v>
      </c>
      <c r="E79" s="864"/>
      <c r="F79" s="31"/>
    </row>
    <row r="80" spans="1:6" ht="16.5">
      <c r="A80" s="38" t="s">
        <v>161</v>
      </c>
      <c r="B80" s="41" t="s">
        <v>162</v>
      </c>
      <c r="C80" s="42"/>
      <c r="D80" s="30">
        <v>0</v>
      </c>
      <c r="E80" s="862"/>
      <c r="F80" s="31"/>
    </row>
    <row r="81" spans="1:6" ht="17.25">
      <c r="A81" s="50" t="s">
        <v>163</v>
      </c>
      <c r="B81" s="36" t="s">
        <v>164</v>
      </c>
      <c r="C81" s="26">
        <f>C82+C83+C84+C85</f>
        <v>0</v>
      </c>
      <c r="D81" s="26">
        <f>D82+D83+D84+D85</f>
        <v>0</v>
      </c>
      <c r="E81" s="857">
        <f>E82+E83+E84+E85</f>
        <v>0</v>
      </c>
      <c r="F81" s="31"/>
    </row>
    <row r="82" spans="1:6" ht="16.5">
      <c r="A82" s="54" t="s">
        <v>165</v>
      </c>
      <c r="B82" s="28" t="s">
        <v>166</v>
      </c>
      <c r="C82" s="29"/>
      <c r="D82" s="30">
        <f>SUM('1. Bevételek_kiadások_összesen'!C82+'1. Bevételek_kiadások_összesen'!E82)</f>
        <v>0</v>
      </c>
      <c r="E82" s="858"/>
      <c r="F82" s="31"/>
    </row>
    <row r="83" spans="1:6" ht="16.5">
      <c r="A83" s="55" t="s">
        <v>167</v>
      </c>
      <c r="B83" s="34" t="s">
        <v>168</v>
      </c>
      <c r="C83" s="35"/>
      <c r="D83" s="30">
        <v>0</v>
      </c>
      <c r="E83" s="859"/>
      <c r="F83" s="31"/>
    </row>
    <row r="84" spans="1:6" ht="16.5">
      <c r="A84" s="55" t="s">
        <v>169</v>
      </c>
      <c r="B84" s="34" t="s">
        <v>170</v>
      </c>
      <c r="C84" s="35"/>
      <c r="D84" s="30">
        <v>0</v>
      </c>
      <c r="E84" s="859"/>
      <c r="F84" s="31"/>
    </row>
    <row r="85" spans="1:6" ht="16.5">
      <c r="A85" s="56" t="s">
        <v>171</v>
      </c>
      <c r="B85" s="41" t="s">
        <v>172</v>
      </c>
      <c r="C85" s="42"/>
      <c r="D85" s="57">
        <v>0</v>
      </c>
      <c r="E85" s="862"/>
      <c r="F85" s="31"/>
    </row>
    <row r="86" spans="1:6" ht="17.25">
      <c r="A86" s="50" t="s">
        <v>173</v>
      </c>
      <c r="B86" s="36" t="s">
        <v>174</v>
      </c>
      <c r="C86" s="58"/>
      <c r="D86" s="59">
        <v>0</v>
      </c>
      <c r="E86" s="865"/>
      <c r="F86" s="31"/>
    </row>
    <row r="87" spans="1:6" ht="17.25">
      <c r="A87" s="50" t="s">
        <v>175</v>
      </c>
      <c r="B87" s="60" t="s">
        <v>176</v>
      </c>
      <c r="C87" s="26">
        <f>C63+C67+C72+C75+C81+C86</f>
        <v>1842427</v>
      </c>
      <c r="D87" s="26">
        <f>D63+D67+D72+D75+D81+D86</f>
        <v>1973993</v>
      </c>
      <c r="E87" s="857">
        <f>E63+E67+E72+E75+E81+E86</f>
        <v>131566</v>
      </c>
      <c r="F87" s="31"/>
    </row>
    <row r="88" spans="1:8" ht="17.25">
      <c r="A88" s="61" t="s">
        <v>177</v>
      </c>
      <c r="B88" s="62" t="s">
        <v>178</v>
      </c>
      <c r="C88" s="63">
        <f>C62+C87</f>
        <v>4161090</v>
      </c>
      <c r="D88" s="63">
        <f>D62+D87</f>
        <v>4314971</v>
      </c>
      <c r="E88" s="866">
        <f>E62+E87</f>
        <v>153881</v>
      </c>
      <c r="F88" s="31"/>
      <c r="G88" s="32"/>
      <c r="H88" s="32"/>
    </row>
    <row r="89" spans="1:3" ht="17.25">
      <c r="A89" s="64"/>
      <c r="B89" s="65"/>
      <c r="C89" s="66"/>
    </row>
    <row r="90" spans="1:3" ht="17.25">
      <c r="A90" s="1276" t="s">
        <v>179</v>
      </c>
      <c r="B90" s="1276"/>
      <c r="C90" s="1276"/>
    </row>
    <row r="91" spans="1:5" ht="16.5">
      <c r="A91" s="1277" t="s">
        <v>180</v>
      </c>
      <c r="B91" s="1277"/>
      <c r="C91" s="67"/>
      <c r="E91" s="623" t="s">
        <v>14</v>
      </c>
    </row>
    <row r="92" spans="1:5" ht="45">
      <c r="A92" s="68" t="s">
        <v>15</v>
      </c>
      <c r="B92" s="69" t="s">
        <v>181</v>
      </c>
      <c r="C92" s="19" t="s">
        <v>632</v>
      </c>
      <c r="D92" s="19" t="s">
        <v>631</v>
      </c>
      <c r="E92" s="855" t="s">
        <v>17</v>
      </c>
    </row>
    <row r="93" spans="1:5" ht="17.25">
      <c r="A93" s="70">
        <v>1</v>
      </c>
      <c r="B93" s="71">
        <v>2</v>
      </c>
      <c r="C93" s="26">
        <v>3</v>
      </c>
      <c r="D93" s="72">
        <v>5</v>
      </c>
      <c r="E93" s="868">
        <v>6</v>
      </c>
    </row>
    <row r="94" spans="1:5" ht="17.25">
      <c r="A94" s="73" t="s">
        <v>3</v>
      </c>
      <c r="B94" s="74" t="s">
        <v>182</v>
      </c>
      <c r="C94" s="26">
        <f>SUM(C95+C96+C97+C98+C99)</f>
        <v>2352563</v>
      </c>
      <c r="D94" s="26">
        <f>SUM(D95+D96+D97+D98+D99)</f>
        <v>2489320</v>
      </c>
      <c r="E94" s="857">
        <f>SUM(E95+E96+E97+E98+E99)</f>
        <v>136757</v>
      </c>
    </row>
    <row r="95" spans="1:5" ht="16.5">
      <c r="A95" s="27" t="s">
        <v>19</v>
      </c>
      <c r="B95" s="75" t="s">
        <v>183</v>
      </c>
      <c r="C95" s="45">
        <f>SUM('3. Önk.kiad.'!G306+'5. Int.kiad.'!G41)</f>
        <v>754328</v>
      </c>
      <c r="D95" s="30">
        <f>SUM('1. Bevételek_kiadások_összesen'!C95+'1. Bevételek_kiadások_összesen'!E95)</f>
        <v>796652</v>
      </c>
      <c r="E95" s="869">
        <f>SUM('3. Önk.kiad.'!G308+'5. Int.kiad.'!G43)</f>
        <v>42324</v>
      </c>
    </row>
    <row r="96" spans="1:5" ht="16.5">
      <c r="A96" s="33" t="s">
        <v>21</v>
      </c>
      <c r="B96" s="76" t="s">
        <v>184</v>
      </c>
      <c r="C96" s="77">
        <f>SUM('3. Önk.kiad.'!H306+'5. Int.kiad.'!H41)</f>
        <v>172773</v>
      </c>
      <c r="D96" s="30">
        <f>SUM('1. Bevételek_kiadások_összesen'!C96+'1. Bevételek_kiadások_összesen'!E96)</f>
        <v>190247</v>
      </c>
      <c r="E96" s="870">
        <f>SUM('3. Önk.kiad.'!H308+'5. Int.kiad.'!H43)</f>
        <v>17474</v>
      </c>
    </row>
    <row r="97" spans="1:6" ht="16.5">
      <c r="A97" s="33" t="s">
        <v>23</v>
      </c>
      <c r="B97" s="76" t="s">
        <v>185</v>
      </c>
      <c r="C97" s="77">
        <f>SUM('3. Önk.kiad.'!I306+'5. Int.kiad.'!I41)</f>
        <v>949154</v>
      </c>
      <c r="D97" s="30">
        <f>SUM('1. Bevételek_kiadások_összesen'!C97+'1. Bevételek_kiadások_összesen'!E97)</f>
        <v>994557</v>
      </c>
      <c r="E97" s="870">
        <f>SUM('3. Önk.kiad.'!I308+'5. Int.kiad.'!I43)</f>
        <v>45403</v>
      </c>
      <c r="F97" s="31"/>
    </row>
    <row r="98" spans="1:5" ht="16.5">
      <c r="A98" s="33" t="s">
        <v>25</v>
      </c>
      <c r="B98" s="76" t="s">
        <v>186</v>
      </c>
      <c r="C98" s="77">
        <f>SUM('3. Önk.kiad.'!J306+'5. Int.kiad.'!J41)</f>
        <v>60800</v>
      </c>
      <c r="D98" s="30">
        <f>SUM('1. Bevételek_kiadások_összesen'!C98+'1. Bevételek_kiadások_összesen'!E98)</f>
        <v>60800</v>
      </c>
      <c r="E98" s="870">
        <v>0</v>
      </c>
    </row>
    <row r="99" spans="1:5" ht="16.5">
      <c r="A99" s="33" t="s">
        <v>187</v>
      </c>
      <c r="B99" s="76" t="s">
        <v>188</v>
      </c>
      <c r="C99" s="77">
        <f>SUM('3. Önk.kiad.'!K306+'3. Önk.kiad.'!L306)</f>
        <v>415508</v>
      </c>
      <c r="D99" s="30">
        <f>SUM('1. Bevételek_kiadások_összesen'!C99+'1. Bevételek_kiadások_összesen'!E99)</f>
        <v>447064</v>
      </c>
      <c r="E99" s="870">
        <f>SUM('3. Önk.kiad.'!K308+'3. Önk.kiad.'!L308+'5. Int.kiad.'!K43+'5. Int.kiad.'!L43)</f>
        <v>31556</v>
      </c>
    </row>
    <row r="100" spans="1:5" ht="17.25">
      <c r="A100" s="33" t="s">
        <v>189</v>
      </c>
      <c r="B100" s="78" t="s">
        <v>190</v>
      </c>
      <c r="C100" s="79"/>
      <c r="D100" s="30">
        <f>SUM('1. Bevételek_kiadások_összesen'!C100+'1. Bevételek_kiadások_összesen'!E100)</f>
        <v>0</v>
      </c>
      <c r="E100" s="870"/>
    </row>
    <row r="101" spans="1:5" ht="17.25">
      <c r="A101" s="33" t="s">
        <v>191</v>
      </c>
      <c r="B101" s="80" t="s">
        <v>192</v>
      </c>
      <c r="C101" s="81"/>
      <c r="D101" s="30">
        <f>SUM('1. Bevételek_kiadások_összesen'!C101+'1. Bevételek_kiadások_összesen'!E101)</f>
        <v>0</v>
      </c>
      <c r="E101" s="870"/>
    </row>
    <row r="102" spans="1:5" ht="17.25">
      <c r="A102" s="33" t="s">
        <v>193</v>
      </c>
      <c r="B102" s="82" t="s">
        <v>194</v>
      </c>
      <c r="C102" s="79"/>
      <c r="D102" s="30">
        <f>SUM('1. Bevételek_kiadások_összesen'!C102+'1. Bevételek_kiadások_összesen'!E102)</f>
        <v>0</v>
      </c>
      <c r="E102" s="870"/>
    </row>
    <row r="103" spans="1:5" ht="17.25">
      <c r="A103" s="33" t="s">
        <v>195</v>
      </c>
      <c r="B103" s="82" t="s">
        <v>196</v>
      </c>
      <c r="C103" s="79"/>
      <c r="D103" s="30">
        <f>SUM('1. Bevételek_kiadások_összesen'!C103+'1. Bevételek_kiadások_összesen'!E103)</f>
        <v>0</v>
      </c>
      <c r="E103" s="870"/>
    </row>
    <row r="104" spans="1:5" ht="17.25">
      <c r="A104" s="33" t="s">
        <v>197</v>
      </c>
      <c r="B104" s="80" t="s">
        <v>198</v>
      </c>
      <c r="C104" s="81">
        <f>SUM('3. Önk.kiad.'!K306)</f>
        <v>208043</v>
      </c>
      <c r="D104" s="30">
        <f>SUM('1. Bevételek_kiadások_összesen'!C104+'1. Bevételek_kiadások_összesen'!E104)</f>
        <v>223449</v>
      </c>
      <c r="E104" s="870">
        <f>SUM('3. Önk.kiad.'!K308)</f>
        <v>15406</v>
      </c>
    </row>
    <row r="105" spans="1:5" ht="17.25">
      <c r="A105" s="33" t="s">
        <v>199</v>
      </c>
      <c r="B105" s="80" t="s">
        <v>200</v>
      </c>
      <c r="C105" s="81"/>
      <c r="D105" s="30">
        <f>SUM('1. Bevételek_kiadások_összesen'!C105+'1. Bevételek_kiadások_összesen'!E105)</f>
        <v>0</v>
      </c>
      <c r="E105" s="870"/>
    </row>
    <row r="106" spans="1:5" ht="17.25">
      <c r="A106" s="33" t="s">
        <v>201</v>
      </c>
      <c r="B106" s="82" t="s">
        <v>202</v>
      </c>
      <c r="C106" s="79"/>
      <c r="D106" s="30">
        <f>SUM('1. Bevételek_kiadások_összesen'!C106+'1. Bevételek_kiadások_összesen'!E106)</f>
        <v>0</v>
      </c>
      <c r="E106" s="870"/>
    </row>
    <row r="107" spans="1:5" ht="17.25">
      <c r="A107" s="33" t="s">
        <v>203</v>
      </c>
      <c r="B107" s="82" t="s">
        <v>204</v>
      </c>
      <c r="C107" s="79"/>
      <c r="D107" s="30">
        <f>SUM('1. Bevételek_kiadások_összesen'!C107+'1. Bevételek_kiadások_összesen'!E107)</f>
        <v>0</v>
      </c>
      <c r="E107" s="870"/>
    </row>
    <row r="108" spans="1:5" ht="17.25">
      <c r="A108" s="33" t="s">
        <v>205</v>
      </c>
      <c r="B108" s="82" t="s">
        <v>206</v>
      </c>
      <c r="C108" s="79"/>
      <c r="D108" s="30">
        <f>SUM('1. Bevételek_kiadások_összesen'!C108+'1. Bevételek_kiadások_összesen'!E108)</f>
        <v>0</v>
      </c>
      <c r="E108" s="870"/>
    </row>
    <row r="109" spans="1:5" ht="16.5">
      <c r="A109" s="38" t="s">
        <v>207</v>
      </c>
      <c r="B109" s="83" t="s">
        <v>208</v>
      </c>
      <c r="C109" s="84">
        <f>SUM('3. Önk.kiad.'!L306)</f>
        <v>207465</v>
      </c>
      <c r="D109" s="30">
        <f>SUM('1. Bevételek_kiadások_összesen'!C109+'1. Bevételek_kiadások_összesen'!E109)</f>
        <v>223615</v>
      </c>
      <c r="E109" s="871">
        <f>SUM('3. Önk.kiad.'!L308)</f>
        <v>16150</v>
      </c>
    </row>
    <row r="110" spans="1:5" ht="17.25">
      <c r="A110" s="73" t="s">
        <v>5</v>
      </c>
      <c r="B110" s="74" t="s">
        <v>209</v>
      </c>
      <c r="C110" s="26">
        <f>C111+C113+C115</f>
        <v>140790</v>
      </c>
      <c r="D110" s="26">
        <f>D111+D113+D115</f>
        <v>169568</v>
      </c>
      <c r="E110" s="857">
        <f>E111+E113+E115</f>
        <v>28778</v>
      </c>
    </row>
    <row r="111" spans="1:5" ht="16.5">
      <c r="A111" s="27" t="s">
        <v>30</v>
      </c>
      <c r="B111" s="75" t="s">
        <v>210</v>
      </c>
      <c r="C111" s="45">
        <f>SUM('3. Önk.kiad.'!M306+'5. Int.kiad.'!M41)</f>
        <v>109092</v>
      </c>
      <c r="D111" s="85">
        <f aca="true" t="shared" si="0" ref="D111:D123">SUM(C111+E111)</f>
        <v>109092</v>
      </c>
      <c r="E111" s="869">
        <f>SUM('3. Önk.kiad.'!M308+'5. Int.kiad.'!M43)</f>
        <v>0</v>
      </c>
    </row>
    <row r="112" spans="1:5" ht="17.25">
      <c r="A112" s="27" t="s">
        <v>32</v>
      </c>
      <c r="B112" s="86" t="s">
        <v>211</v>
      </c>
      <c r="C112" s="87">
        <v>0</v>
      </c>
      <c r="D112" s="85">
        <f t="shared" si="0"/>
        <v>0</v>
      </c>
      <c r="E112" s="870">
        <v>0</v>
      </c>
    </row>
    <row r="113" spans="1:5" ht="16.5">
      <c r="A113" s="27" t="s">
        <v>34</v>
      </c>
      <c r="B113" s="88" t="s">
        <v>212</v>
      </c>
      <c r="C113" s="84">
        <f>SUM('3. Önk.kiad.'!N306)</f>
        <v>31698</v>
      </c>
      <c r="D113" s="85">
        <f t="shared" si="0"/>
        <v>42696</v>
      </c>
      <c r="E113" s="870">
        <f>SUM('3. Önk.kiad.'!N308)</f>
        <v>10998</v>
      </c>
    </row>
    <row r="114" spans="1:5" ht="17.25">
      <c r="A114" s="27" t="s">
        <v>36</v>
      </c>
      <c r="B114" s="86" t="s">
        <v>213</v>
      </c>
      <c r="C114" s="89"/>
      <c r="D114" s="85">
        <f t="shared" si="0"/>
        <v>0</v>
      </c>
      <c r="E114" s="870">
        <v>0</v>
      </c>
    </row>
    <row r="115" spans="1:5" ht="16.5">
      <c r="A115" s="27" t="s">
        <v>38</v>
      </c>
      <c r="B115" s="90" t="s">
        <v>214</v>
      </c>
      <c r="C115" s="42"/>
      <c r="D115" s="85">
        <f t="shared" si="0"/>
        <v>17780</v>
      </c>
      <c r="E115" s="870">
        <f>SUM('3. Önk.kiad.'!P308)</f>
        <v>17780</v>
      </c>
    </row>
    <row r="116" spans="1:5" ht="17.25">
      <c r="A116" s="27" t="s">
        <v>40</v>
      </c>
      <c r="B116" s="91" t="s">
        <v>215</v>
      </c>
      <c r="C116" s="47"/>
      <c r="D116" s="85">
        <f t="shared" si="0"/>
        <v>0</v>
      </c>
      <c r="E116" s="870"/>
    </row>
    <row r="117" spans="1:5" ht="17.25">
      <c r="A117" s="27" t="s">
        <v>216</v>
      </c>
      <c r="B117" s="92" t="s">
        <v>217</v>
      </c>
      <c r="C117" s="93"/>
      <c r="D117" s="85">
        <f t="shared" si="0"/>
        <v>0</v>
      </c>
      <c r="E117" s="870"/>
    </row>
    <row r="118" spans="1:5" ht="17.25">
      <c r="A118" s="27" t="s">
        <v>218</v>
      </c>
      <c r="B118" s="82" t="s">
        <v>196</v>
      </c>
      <c r="C118" s="79"/>
      <c r="D118" s="85">
        <f t="shared" si="0"/>
        <v>0</v>
      </c>
      <c r="E118" s="870"/>
    </row>
    <row r="119" spans="1:5" ht="17.25">
      <c r="A119" s="27" t="s">
        <v>219</v>
      </c>
      <c r="B119" s="82" t="s">
        <v>220</v>
      </c>
      <c r="C119" s="79"/>
      <c r="D119" s="85">
        <f t="shared" si="0"/>
        <v>0</v>
      </c>
      <c r="E119" s="870"/>
    </row>
    <row r="120" spans="1:5" ht="17.25">
      <c r="A120" s="27" t="s">
        <v>221</v>
      </c>
      <c r="B120" s="82" t="s">
        <v>222</v>
      </c>
      <c r="C120" s="79"/>
      <c r="D120" s="85">
        <f t="shared" si="0"/>
        <v>0</v>
      </c>
      <c r="E120" s="870"/>
    </row>
    <row r="121" spans="1:5" ht="17.25">
      <c r="A121" s="27" t="s">
        <v>223</v>
      </c>
      <c r="B121" s="82" t="s">
        <v>202</v>
      </c>
      <c r="C121" s="79"/>
      <c r="D121" s="85">
        <f t="shared" si="0"/>
        <v>0</v>
      </c>
      <c r="E121" s="870"/>
    </row>
    <row r="122" spans="1:5" ht="17.25">
      <c r="A122" s="27" t="s">
        <v>224</v>
      </c>
      <c r="B122" s="82" t="s">
        <v>225</v>
      </c>
      <c r="C122" s="79"/>
      <c r="D122" s="85">
        <f t="shared" si="0"/>
        <v>0</v>
      </c>
      <c r="E122" s="870"/>
    </row>
    <row r="123" spans="1:5" ht="17.25">
      <c r="A123" s="94" t="s">
        <v>226</v>
      </c>
      <c r="B123" s="95" t="s">
        <v>227</v>
      </c>
      <c r="C123" s="89"/>
      <c r="D123" s="85">
        <f t="shared" si="0"/>
        <v>17780</v>
      </c>
      <c r="E123" s="871">
        <v>17780</v>
      </c>
    </row>
    <row r="124" spans="1:5" ht="17.25">
      <c r="A124" s="24" t="s">
        <v>7</v>
      </c>
      <c r="B124" s="25" t="s">
        <v>228</v>
      </c>
      <c r="C124" s="26">
        <f>C125+C126</f>
        <v>682759</v>
      </c>
      <c r="D124" s="26">
        <f>D125+D126</f>
        <v>669502</v>
      </c>
      <c r="E124" s="857">
        <f>E125+E126</f>
        <v>-13257</v>
      </c>
    </row>
    <row r="125" spans="1:5" ht="16.5">
      <c r="A125" s="27" t="s">
        <v>44</v>
      </c>
      <c r="B125" s="75" t="s">
        <v>229</v>
      </c>
      <c r="C125" s="45"/>
      <c r="D125" s="30">
        <f>SUM('1. Bevételek_kiadások_összesen'!C125+'1. Bevételek_kiadások_összesen'!E125)</f>
        <v>0</v>
      </c>
      <c r="E125" s="869"/>
    </row>
    <row r="126" spans="1:5" ht="16.5">
      <c r="A126" s="38" t="s">
        <v>46</v>
      </c>
      <c r="B126" s="88" t="s">
        <v>230</v>
      </c>
      <c r="C126" s="84">
        <f>SUM('3. Önk.kiad.'!R306)</f>
        <v>682759</v>
      </c>
      <c r="D126" s="30">
        <f>SUM('1. Bevételek_kiadások_összesen'!C126+'1. Bevételek_kiadások_összesen'!E126)</f>
        <v>669502</v>
      </c>
      <c r="E126" s="871">
        <f>SUM('3. Önk.kiad.'!R308)</f>
        <v>-13257</v>
      </c>
    </row>
    <row r="127" spans="1:5" ht="17.25">
      <c r="A127" s="24" t="s">
        <v>9</v>
      </c>
      <c r="B127" s="25" t="s">
        <v>231</v>
      </c>
      <c r="C127" s="26">
        <f>C94+C110+C124</f>
        <v>3176112</v>
      </c>
      <c r="D127" s="635">
        <f>SUM(C127+E127)</f>
        <v>3328390</v>
      </c>
      <c r="E127" s="857">
        <f>E94+E110+E124</f>
        <v>152278</v>
      </c>
    </row>
    <row r="128" spans="1:5" ht="17.25">
      <c r="A128" s="24" t="s">
        <v>11</v>
      </c>
      <c r="B128" s="25" t="s">
        <v>232</v>
      </c>
      <c r="C128" s="96">
        <f>C129+C130+C131</f>
        <v>0</v>
      </c>
      <c r="D128" s="97">
        <f>SUM(C128+E128)</f>
        <v>0</v>
      </c>
      <c r="E128" s="872"/>
    </row>
    <row r="129" spans="1:5" ht="16.5">
      <c r="A129" s="27" t="s">
        <v>73</v>
      </c>
      <c r="B129" s="98" t="s">
        <v>233</v>
      </c>
      <c r="C129" s="45"/>
      <c r="D129" s="30">
        <f>SUM('1. Bevételek_kiadások_összesen'!C129+'1. Bevételek_kiadások_összesen'!E129)</f>
        <v>0</v>
      </c>
      <c r="E129" s="869"/>
    </row>
    <row r="130" spans="1:5" ht="16.5">
      <c r="A130" s="27" t="s">
        <v>75</v>
      </c>
      <c r="B130" s="98" t="s">
        <v>234</v>
      </c>
      <c r="C130" s="45"/>
      <c r="D130" s="30">
        <f>SUM('1. Bevételek_kiadások_összesen'!C130+'1. Bevételek_kiadások_összesen'!E130)</f>
        <v>0</v>
      </c>
      <c r="E130" s="870"/>
    </row>
    <row r="131" spans="1:5" ht="16.5">
      <c r="A131" s="94" t="s">
        <v>77</v>
      </c>
      <c r="B131" s="99" t="s">
        <v>235</v>
      </c>
      <c r="C131" s="100"/>
      <c r="D131" s="30">
        <f>SUM('1. Bevételek_kiadások_összesen'!C131+'1. Bevételek_kiadások_összesen'!E131)</f>
        <v>0</v>
      </c>
      <c r="E131" s="871"/>
    </row>
    <row r="132" spans="1:5" ht="17.25">
      <c r="A132" s="24" t="s">
        <v>93</v>
      </c>
      <c r="B132" s="25" t="s">
        <v>236</v>
      </c>
      <c r="C132" s="96">
        <f>C133+C134+C135+C136</f>
        <v>0</v>
      </c>
      <c r="D132" s="97">
        <f>SUM(C132+E132)</f>
        <v>0</v>
      </c>
      <c r="E132" s="872"/>
    </row>
    <row r="133" spans="1:5" ht="16.5">
      <c r="A133" s="27" t="s">
        <v>95</v>
      </c>
      <c r="B133" s="98" t="s">
        <v>237</v>
      </c>
      <c r="C133" s="45"/>
      <c r="D133" s="30">
        <f>SUM('1. Bevételek_kiadások_összesen'!C133+'1. Bevételek_kiadások_összesen'!E133)</f>
        <v>0</v>
      </c>
      <c r="E133" s="869"/>
    </row>
    <row r="134" spans="1:5" ht="16.5">
      <c r="A134" s="27" t="s">
        <v>97</v>
      </c>
      <c r="B134" s="98" t="s">
        <v>238</v>
      </c>
      <c r="C134" s="45"/>
      <c r="D134" s="85">
        <f aca="true" t="shared" si="1" ref="D134:D149">SUM(C134+E134)</f>
        <v>0</v>
      </c>
      <c r="E134" s="870"/>
    </row>
    <row r="135" spans="1:5" ht="16.5">
      <c r="A135" s="27" t="s">
        <v>99</v>
      </c>
      <c r="B135" s="98" t="s">
        <v>239</v>
      </c>
      <c r="C135" s="45"/>
      <c r="D135" s="85">
        <f t="shared" si="1"/>
        <v>0</v>
      </c>
      <c r="E135" s="870"/>
    </row>
    <row r="136" spans="1:5" ht="16.5">
      <c r="A136" s="94" t="s">
        <v>101</v>
      </c>
      <c r="B136" s="99" t="s">
        <v>240</v>
      </c>
      <c r="C136" s="100"/>
      <c r="D136" s="15">
        <f t="shared" si="1"/>
        <v>0</v>
      </c>
      <c r="E136" s="871"/>
    </row>
    <row r="137" spans="1:5" s="102" customFormat="1" ht="17.25">
      <c r="A137" s="24" t="s">
        <v>241</v>
      </c>
      <c r="B137" s="25" t="s">
        <v>242</v>
      </c>
      <c r="C137" s="96">
        <f>C138+C139+C140+C141+C142</f>
        <v>984978</v>
      </c>
      <c r="D137" s="101">
        <f t="shared" si="1"/>
        <v>986581</v>
      </c>
      <c r="E137" s="873">
        <f>E138+E139+E140+E141+E142</f>
        <v>1603</v>
      </c>
    </row>
    <row r="138" spans="1:5" ht="16.5">
      <c r="A138" s="27" t="s">
        <v>107</v>
      </c>
      <c r="B138" s="75" t="s">
        <v>243</v>
      </c>
      <c r="C138" s="45"/>
      <c r="D138" s="30">
        <f t="shared" si="1"/>
        <v>0</v>
      </c>
      <c r="E138" s="869"/>
    </row>
    <row r="139" spans="1:5" ht="16.5">
      <c r="A139" s="27" t="s">
        <v>109</v>
      </c>
      <c r="B139" s="75" t="s">
        <v>244</v>
      </c>
      <c r="C139" s="45"/>
      <c r="D139" s="85">
        <f t="shared" si="1"/>
        <v>0</v>
      </c>
      <c r="E139" s="869">
        <v>0</v>
      </c>
    </row>
    <row r="140" spans="1:5" ht="16.5">
      <c r="A140" s="33" t="s">
        <v>111</v>
      </c>
      <c r="B140" s="76" t="s">
        <v>245</v>
      </c>
      <c r="C140" s="77">
        <f>SUM('3. Önk.kiad.'!V306)</f>
        <v>984978</v>
      </c>
      <c r="D140" s="85">
        <f t="shared" si="1"/>
        <v>986581</v>
      </c>
      <c r="E140" s="869">
        <f>SUM('3. Önk.kiad.'!V308)</f>
        <v>1603</v>
      </c>
    </row>
    <row r="141" spans="1:5" ht="16.5">
      <c r="A141" s="33" t="s">
        <v>113</v>
      </c>
      <c r="B141" s="76" t="s">
        <v>246</v>
      </c>
      <c r="C141" s="77"/>
      <c r="D141" s="85">
        <f t="shared" si="1"/>
        <v>0</v>
      </c>
      <c r="E141" s="869"/>
    </row>
    <row r="142" spans="1:5" ht="16.5">
      <c r="A142" s="38" t="s">
        <v>247</v>
      </c>
      <c r="B142" s="103" t="s">
        <v>248</v>
      </c>
      <c r="C142" s="100"/>
      <c r="D142" s="15">
        <f t="shared" si="1"/>
        <v>0</v>
      </c>
      <c r="E142" s="871"/>
    </row>
    <row r="143" spans="1:5" ht="17.25">
      <c r="A143" s="24" t="s">
        <v>115</v>
      </c>
      <c r="B143" s="25" t="s">
        <v>249</v>
      </c>
      <c r="C143" s="104">
        <f>C144+C145+C147</f>
        <v>0</v>
      </c>
      <c r="D143" s="97">
        <f t="shared" si="1"/>
        <v>0</v>
      </c>
      <c r="E143" s="874">
        <f>E144+E145+E147</f>
        <v>0</v>
      </c>
    </row>
    <row r="144" spans="1:5" ht="16.5">
      <c r="A144" s="27" t="s">
        <v>117</v>
      </c>
      <c r="B144" s="75" t="s">
        <v>250</v>
      </c>
      <c r="C144" s="45"/>
      <c r="D144" s="85">
        <f t="shared" si="1"/>
        <v>0</v>
      </c>
      <c r="E144" s="869"/>
    </row>
    <row r="145" spans="1:5" ht="16.5">
      <c r="A145" s="27" t="s">
        <v>119</v>
      </c>
      <c r="B145" s="75" t="s">
        <v>251</v>
      </c>
      <c r="C145" s="45"/>
      <c r="D145" s="85">
        <f t="shared" si="1"/>
        <v>0</v>
      </c>
      <c r="E145" s="870"/>
    </row>
    <row r="146" spans="1:5" ht="16.5">
      <c r="A146" s="27" t="s">
        <v>121</v>
      </c>
      <c r="B146" s="75" t="s">
        <v>252</v>
      </c>
      <c r="C146" s="45"/>
      <c r="D146" s="85">
        <f t="shared" si="1"/>
        <v>0</v>
      </c>
      <c r="E146" s="870"/>
    </row>
    <row r="147" spans="1:5" ht="16.5">
      <c r="A147" s="94" t="s">
        <v>123</v>
      </c>
      <c r="B147" s="103" t="s">
        <v>253</v>
      </c>
      <c r="C147" s="100"/>
      <c r="D147" s="15">
        <f t="shared" si="1"/>
        <v>0</v>
      </c>
      <c r="E147" s="871"/>
    </row>
    <row r="148" spans="1:5" ht="17.25">
      <c r="A148" s="24" t="s">
        <v>125</v>
      </c>
      <c r="B148" s="25" t="s">
        <v>254</v>
      </c>
      <c r="C148" s="104">
        <f>C128+C132+C137+C143</f>
        <v>984978</v>
      </c>
      <c r="D148" s="97">
        <f t="shared" si="1"/>
        <v>986581</v>
      </c>
      <c r="E148" s="874">
        <f>E128+E132+E137+E143</f>
        <v>1603</v>
      </c>
    </row>
    <row r="149" spans="1:5" s="102" customFormat="1" ht="18" thickBot="1">
      <c r="A149" s="105" t="s">
        <v>255</v>
      </c>
      <c r="B149" s="36" t="s">
        <v>256</v>
      </c>
      <c r="C149" s="104">
        <f>C127+C148</f>
        <v>4161090</v>
      </c>
      <c r="D149" s="101">
        <f t="shared" si="1"/>
        <v>4314971</v>
      </c>
      <c r="E149" s="874">
        <f>E127+E148</f>
        <v>153881</v>
      </c>
    </row>
    <row r="150" spans="1:4" ht="16.5">
      <c r="A150" s="106"/>
      <c r="B150" s="106"/>
      <c r="C150" s="107"/>
      <c r="D150" s="334"/>
    </row>
    <row r="151" spans="1:3" ht="16.5">
      <c r="A151" s="1278" t="s">
        <v>257</v>
      </c>
      <c r="B151" s="1278"/>
      <c r="C151" s="1278"/>
    </row>
    <row r="152" spans="1:3" ht="16.5">
      <c r="A152" s="1273" t="s">
        <v>258</v>
      </c>
      <c r="B152" s="1273"/>
      <c r="C152" s="16"/>
    </row>
    <row r="153" spans="1:5" ht="15">
      <c r="A153" s="108">
        <v>1</v>
      </c>
      <c r="B153" s="109" t="s">
        <v>259</v>
      </c>
      <c r="C153" s="110">
        <f>+C62-C127</f>
        <v>-857449</v>
      </c>
      <c r="D153" s="110">
        <f>+D62-D127</f>
        <v>-987412</v>
      </c>
      <c r="E153" s="875">
        <f>+E62-E127</f>
        <v>-129963</v>
      </c>
    </row>
    <row r="154" spans="1:5" ht="30">
      <c r="A154" s="108" t="s">
        <v>5</v>
      </c>
      <c r="B154" s="109" t="s">
        <v>260</v>
      </c>
      <c r="C154" s="110">
        <f>+C87-C148</f>
        <v>857449</v>
      </c>
      <c r="D154" s="110">
        <f>+D87-D148</f>
        <v>987412</v>
      </c>
      <c r="E154" s="875">
        <f>+E87-E148</f>
        <v>129963</v>
      </c>
    </row>
  </sheetData>
  <sheetProtection selectLockedCells="1" selectUnlockedCells="1"/>
  <mergeCells count="6">
    <mergeCell ref="A152:B152"/>
    <mergeCell ref="A3:C3"/>
    <mergeCell ref="A4:B4"/>
    <mergeCell ref="A90:C90"/>
    <mergeCell ref="A91:B91"/>
    <mergeCell ref="A151:C151"/>
  </mergeCells>
  <printOptions/>
  <pageMargins left="0" right="0" top="0.5905511811023623" bottom="0.5905511811023623" header="0.5118110236220472" footer="0.5118110236220472"/>
  <pageSetup fitToHeight="0" fitToWidth="1" horizontalDpi="300" verticalDpi="300" orientation="portrait" paperSize="8" scale="84" r:id="rId3"/>
  <rowBreaks count="1" manualBreakCount="1">
    <brk id="8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0"/>
  <sheetViews>
    <sheetView zoomScale="70" zoomScaleNormal="70" zoomScalePageLayoutView="0" workbookViewId="0" topLeftCell="A1">
      <pane ySplit="7" topLeftCell="A47" activePane="bottomLeft" state="frozen"/>
      <selection pane="topLeft" activeCell="C1" sqref="C1"/>
      <selection pane="bottomLeft" activeCell="B1" sqref="B1"/>
    </sheetView>
  </sheetViews>
  <sheetFormatPr defaultColWidth="9.140625" defaultRowHeight="15"/>
  <cols>
    <col min="1" max="1" width="4.57421875" style="497" customWidth="1"/>
    <col min="2" max="2" width="4.421875" style="498" customWidth="1"/>
    <col min="3" max="3" width="57.421875" style="488" customWidth="1"/>
    <col min="4" max="4" width="19.00390625" style="563" customWidth="1"/>
    <col min="5" max="5" width="7.8515625" style="564" customWidth="1"/>
    <col min="6" max="13" width="17.421875" style="396" customWidth="1"/>
    <col min="14" max="14" width="20.421875" style="396" customWidth="1"/>
    <col min="15" max="19" width="17.421875" style="396" customWidth="1"/>
    <col min="20" max="20" width="9.00390625" style="495" customWidth="1"/>
    <col min="21" max="21" width="9.00390625" style="492" customWidth="1"/>
    <col min="22" max="55" width="9.00390625" style="396" customWidth="1"/>
    <col min="56" max="123" width="9.00390625" style="496" customWidth="1"/>
    <col min="124" max="16384" width="9.140625" style="496" customWidth="1"/>
  </cols>
  <sheetData>
    <row r="1" spans="1:55" s="493" customFormat="1" ht="18">
      <c r="A1" s="486"/>
      <c r="B1" s="487" t="s">
        <v>668</v>
      </c>
      <c r="C1" s="488"/>
      <c r="D1" s="489"/>
      <c r="E1" s="490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91"/>
      <c r="U1" s="492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</row>
    <row r="2" spans="1:55" s="493" customFormat="1" ht="16.5">
      <c r="A2" s="486"/>
      <c r="B2" s="1289" t="s">
        <v>635</v>
      </c>
      <c r="C2" s="1289"/>
      <c r="D2" s="489"/>
      <c r="E2" s="490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91"/>
      <c r="U2" s="492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</row>
    <row r="3" spans="1:19" ht="34.5" customHeight="1">
      <c r="A3" s="494"/>
      <c r="B3" s="1290" t="s">
        <v>602</v>
      </c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  <c r="R3" s="1290"/>
      <c r="S3" s="473"/>
    </row>
    <row r="4" spans="3:5" ht="18">
      <c r="C4" s="499"/>
      <c r="D4" s="500"/>
      <c r="E4" s="501"/>
    </row>
    <row r="5" spans="1:55" s="511" customFormat="1" ht="17.25" thickBot="1">
      <c r="A5" s="502" t="s">
        <v>261</v>
      </c>
      <c r="B5" s="503" t="s">
        <v>262</v>
      </c>
      <c r="C5" s="504" t="s">
        <v>263</v>
      </c>
      <c r="D5" s="505" t="s">
        <v>264</v>
      </c>
      <c r="E5" s="506"/>
      <c r="F5" s="507" t="s">
        <v>265</v>
      </c>
      <c r="G5" s="508" t="s">
        <v>266</v>
      </c>
      <c r="H5" s="507" t="s">
        <v>267</v>
      </c>
      <c r="I5" s="507" t="s">
        <v>268</v>
      </c>
      <c r="J5" s="507" t="s">
        <v>269</v>
      </c>
      <c r="K5" s="507" t="s">
        <v>270</v>
      </c>
      <c r="L5" s="508" t="s">
        <v>271</v>
      </c>
      <c r="M5" s="507" t="s">
        <v>272</v>
      </c>
      <c r="N5" s="508" t="s">
        <v>273</v>
      </c>
      <c r="O5" s="508" t="s">
        <v>274</v>
      </c>
      <c r="P5" s="508" t="s">
        <v>275</v>
      </c>
      <c r="Q5" s="508" t="s">
        <v>276</v>
      </c>
      <c r="R5" s="507" t="s">
        <v>277</v>
      </c>
      <c r="S5" s="507" t="s">
        <v>278</v>
      </c>
      <c r="T5" s="509"/>
      <c r="U5" s="492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</row>
    <row r="6" spans="1:55" s="514" customFormat="1" ht="19.5" customHeight="1" thickBot="1">
      <c r="A6" s="1279" t="s">
        <v>0</v>
      </c>
      <c r="B6" s="1280" t="s">
        <v>1</v>
      </c>
      <c r="C6" s="1281" t="s">
        <v>2</v>
      </c>
      <c r="D6" s="1282"/>
      <c r="E6" s="1283" t="s">
        <v>280</v>
      </c>
      <c r="F6" s="1284" t="s">
        <v>383</v>
      </c>
      <c r="G6" s="1284"/>
      <c r="H6" s="1284"/>
      <c r="I6" s="1284"/>
      <c r="J6" s="1284"/>
      <c r="K6" s="1291" t="s">
        <v>435</v>
      </c>
      <c r="L6" s="1291"/>
      <c r="M6" s="1291"/>
      <c r="N6" s="1292" t="s">
        <v>384</v>
      </c>
      <c r="O6" s="1294" t="s">
        <v>385</v>
      </c>
      <c r="P6" s="1294"/>
      <c r="Q6" s="1294"/>
      <c r="R6" s="1294"/>
      <c r="S6" s="1285" t="s">
        <v>386</v>
      </c>
      <c r="T6" s="512"/>
      <c r="U6" s="492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</row>
    <row r="7" spans="1:55" s="514" customFormat="1" ht="84" customHeight="1" thickBot="1">
      <c r="A7" s="1279"/>
      <c r="B7" s="1280"/>
      <c r="C7" s="1281"/>
      <c r="D7" s="1282"/>
      <c r="E7" s="1283"/>
      <c r="F7" s="515" t="s">
        <v>387</v>
      </c>
      <c r="G7" s="516" t="s">
        <v>388</v>
      </c>
      <c r="H7" s="517" t="s">
        <v>389</v>
      </c>
      <c r="I7" s="516" t="s">
        <v>390</v>
      </c>
      <c r="J7" s="516" t="s">
        <v>391</v>
      </c>
      <c r="K7" s="516" t="s">
        <v>392</v>
      </c>
      <c r="L7" s="516" t="s">
        <v>393</v>
      </c>
      <c r="M7" s="518" t="s">
        <v>394</v>
      </c>
      <c r="N7" s="1293"/>
      <c r="O7" s="519" t="s">
        <v>395</v>
      </c>
      <c r="P7" s="516" t="s">
        <v>396</v>
      </c>
      <c r="Q7" s="516" t="s">
        <v>397</v>
      </c>
      <c r="R7" s="518" t="s">
        <v>398</v>
      </c>
      <c r="S7" s="1285"/>
      <c r="T7" s="512"/>
      <c r="U7" s="492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</row>
    <row r="8" spans="1:21" s="527" customFormat="1" ht="17.25" customHeight="1">
      <c r="A8" s="566">
        <v>1</v>
      </c>
      <c r="B8" s="520" t="s">
        <v>271</v>
      </c>
      <c r="C8" s="1286" t="s">
        <v>20</v>
      </c>
      <c r="D8" s="354" t="s">
        <v>302</v>
      </c>
      <c r="E8" s="1287" t="s">
        <v>271</v>
      </c>
      <c r="F8" s="521">
        <v>192742</v>
      </c>
      <c r="G8" s="522"/>
      <c r="H8" s="523"/>
      <c r="I8" s="522"/>
      <c r="J8" s="522"/>
      <c r="K8" s="522"/>
      <c r="L8" s="522"/>
      <c r="M8" s="522"/>
      <c r="N8" s="524">
        <f aca="true" t="shared" si="0" ref="N8:N106">SUM(F8:M8)</f>
        <v>192742</v>
      </c>
      <c r="O8" s="522"/>
      <c r="P8" s="522"/>
      <c r="Q8" s="522"/>
      <c r="R8" s="577"/>
      <c r="S8" s="582">
        <f aca="true" t="shared" si="1" ref="S8:S106">SUM(N8:R8)</f>
        <v>192742</v>
      </c>
      <c r="T8" s="525"/>
      <c r="U8" s="526"/>
    </row>
    <row r="9" spans="1:55" s="514" customFormat="1" ht="23.25" customHeight="1">
      <c r="A9" s="567"/>
      <c r="B9" s="528"/>
      <c r="C9" s="1286"/>
      <c r="D9" s="361" t="s">
        <v>303</v>
      </c>
      <c r="E9" s="1287"/>
      <c r="F9" s="529">
        <f>SUM(F8+F10)</f>
        <v>192742</v>
      </c>
      <c r="G9" s="529">
        <f aca="true" t="shared" si="2" ref="G9:M9">SUM(G8+G10)</f>
        <v>0</v>
      </c>
      <c r="H9" s="529">
        <f t="shared" si="2"/>
        <v>0</v>
      </c>
      <c r="I9" s="529">
        <f t="shared" si="2"/>
        <v>0</v>
      </c>
      <c r="J9" s="529">
        <f t="shared" si="2"/>
        <v>0</v>
      </c>
      <c r="K9" s="529">
        <f t="shared" si="2"/>
        <v>0</v>
      </c>
      <c r="L9" s="529">
        <f t="shared" si="2"/>
        <v>0</v>
      </c>
      <c r="M9" s="529">
        <f t="shared" si="2"/>
        <v>0</v>
      </c>
      <c r="N9" s="530">
        <f t="shared" si="0"/>
        <v>192742</v>
      </c>
      <c r="O9" s="529">
        <f>SUM(O8+O10)</f>
        <v>0</v>
      </c>
      <c r="P9" s="529">
        <f>SUM(P8+P10)</f>
        <v>0</v>
      </c>
      <c r="Q9" s="529">
        <f>SUM(Q8+Q10)</f>
        <v>0</v>
      </c>
      <c r="R9" s="529">
        <f>SUM(R8+R10)</f>
        <v>0</v>
      </c>
      <c r="S9" s="583">
        <f t="shared" si="1"/>
        <v>192742</v>
      </c>
      <c r="T9" s="512"/>
      <c r="U9" s="492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</row>
    <row r="10" spans="1:55" s="514" customFormat="1" ht="17.25" customHeight="1">
      <c r="A10" s="567"/>
      <c r="B10" s="528"/>
      <c r="C10" s="1286"/>
      <c r="D10" s="361" t="s">
        <v>17</v>
      </c>
      <c r="E10" s="1287"/>
      <c r="F10" s="529">
        <v>0</v>
      </c>
      <c r="G10" s="531">
        <v>0</v>
      </c>
      <c r="H10" s="532"/>
      <c r="I10" s="531"/>
      <c r="J10" s="531"/>
      <c r="K10" s="531"/>
      <c r="L10" s="531"/>
      <c r="M10" s="531"/>
      <c r="N10" s="530">
        <f t="shared" si="0"/>
        <v>0</v>
      </c>
      <c r="O10" s="531"/>
      <c r="P10" s="531"/>
      <c r="Q10" s="531"/>
      <c r="R10" s="578"/>
      <c r="S10" s="583">
        <f t="shared" si="1"/>
        <v>0</v>
      </c>
      <c r="T10" s="512"/>
      <c r="U10" s="492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</row>
    <row r="11" spans="1:21" s="527" customFormat="1" ht="17.25" customHeight="1">
      <c r="A11" s="568"/>
      <c r="B11" s="533"/>
      <c r="C11" s="1288" t="s">
        <v>22</v>
      </c>
      <c r="D11" s="354" t="s">
        <v>302</v>
      </c>
      <c r="E11" s="1287" t="s">
        <v>271</v>
      </c>
      <c r="F11" s="521">
        <v>350165</v>
      </c>
      <c r="G11" s="522"/>
      <c r="H11" s="523"/>
      <c r="I11" s="522"/>
      <c r="J11" s="522"/>
      <c r="K11" s="522"/>
      <c r="L11" s="522"/>
      <c r="M11" s="522"/>
      <c r="N11" s="524">
        <f t="shared" si="0"/>
        <v>350165</v>
      </c>
      <c r="O11" s="522"/>
      <c r="P11" s="522"/>
      <c r="Q11" s="522"/>
      <c r="R11" s="577"/>
      <c r="S11" s="582">
        <f t="shared" si="1"/>
        <v>350165</v>
      </c>
      <c r="T11" s="525"/>
      <c r="U11" s="526"/>
    </row>
    <row r="12" spans="1:55" s="514" customFormat="1" ht="17.25" customHeight="1">
      <c r="A12" s="569"/>
      <c r="B12" s="534"/>
      <c r="C12" s="1288"/>
      <c r="D12" s="361" t="s">
        <v>303</v>
      </c>
      <c r="E12" s="1287"/>
      <c r="F12" s="529">
        <f>SUM(F11+F13)</f>
        <v>350165</v>
      </c>
      <c r="G12" s="529">
        <f aca="true" t="shared" si="3" ref="G12:M12">SUM(G11+G13)</f>
        <v>0</v>
      </c>
      <c r="H12" s="529">
        <f t="shared" si="3"/>
        <v>0</v>
      </c>
      <c r="I12" s="529">
        <f t="shared" si="3"/>
        <v>0</v>
      </c>
      <c r="J12" s="529">
        <f t="shared" si="3"/>
        <v>0</v>
      </c>
      <c r="K12" s="529">
        <f t="shared" si="3"/>
        <v>0</v>
      </c>
      <c r="L12" s="529">
        <f t="shared" si="3"/>
        <v>0</v>
      </c>
      <c r="M12" s="529">
        <f t="shared" si="3"/>
        <v>0</v>
      </c>
      <c r="N12" s="530">
        <f t="shared" si="0"/>
        <v>350165</v>
      </c>
      <c r="O12" s="529">
        <f>SUM(O11+O13)</f>
        <v>0</v>
      </c>
      <c r="P12" s="529">
        <f>SUM(P11+P13)</f>
        <v>0</v>
      </c>
      <c r="Q12" s="529">
        <f>SUM(Q11+Q13)</f>
        <v>0</v>
      </c>
      <c r="R12" s="529">
        <f>SUM(R11+R13)</f>
        <v>0</v>
      </c>
      <c r="S12" s="583">
        <f t="shared" si="1"/>
        <v>350165</v>
      </c>
      <c r="T12" s="512"/>
      <c r="U12" s="492"/>
      <c r="V12" s="513"/>
      <c r="W12" s="513"/>
      <c r="X12" s="513"/>
      <c r="Y12" s="513"/>
      <c r="Z12" s="513"/>
      <c r="AA12" s="513"/>
      <c r="AB12" s="513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</row>
    <row r="13" spans="1:55" s="514" customFormat="1" ht="17.25" customHeight="1">
      <c r="A13" s="569"/>
      <c r="B13" s="534"/>
      <c r="C13" s="1288"/>
      <c r="D13" s="361" t="s">
        <v>17</v>
      </c>
      <c r="E13" s="1287"/>
      <c r="F13" s="529"/>
      <c r="G13" s="531"/>
      <c r="H13" s="532"/>
      <c r="I13" s="531"/>
      <c r="J13" s="531"/>
      <c r="K13" s="531"/>
      <c r="L13" s="531"/>
      <c r="M13" s="531"/>
      <c r="N13" s="530">
        <f t="shared" si="0"/>
        <v>0</v>
      </c>
      <c r="O13" s="531"/>
      <c r="P13" s="531"/>
      <c r="Q13" s="531"/>
      <c r="R13" s="578"/>
      <c r="S13" s="583">
        <f t="shared" si="1"/>
        <v>0</v>
      </c>
      <c r="T13" s="512"/>
      <c r="U13" s="492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</row>
    <row r="14" spans="1:21" s="527" customFormat="1" ht="17.25" customHeight="1">
      <c r="A14" s="568"/>
      <c r="B14" s="533"/>
      <c r="C14" s="1288" t="s">
        <v>24</v>
      </c>
      <c r="D14" s="354" t="s">
        <v>302</v>
      </c>
      <c r="E14" s="1287" t="s">
        <v>271</v>
      </c>
      <c r="F14" s="521">
        <v>343973</v>
      </c>
      <c r="G14" s="522"/>
      <c r="H14" s="523"/>
      <c r="I14" s="522"/>
      <c r="J14" s="522"/>
      <c r="K14" s="522"/>
      <c r="L14" s="522"/>
      <c r="M14" s="522"/>
      <c r="N14" s="524">
        <f t="shared" si="0"/>
        <v>343973</v>
      </c>
      <c r="O14" s="522"/>
      <c r="P14" s="522"/>
      <c r="Q14" s="522"/>
      <c r="R14" s="577"/>
      <c r="S14" s="582">
        <f t="shared" si="1"/>
        <v>343973</v>
      </c>
      <c r="T14" s="525"/>
      <c r="U14" s="526"/>
    </row>
    <row r="15" spans="1:55" s="514" customFormat="1" ht="17.25" customHeight="1">
      <c r="A15" s="569"/>
      <c r="B15" s="534"/>
      <c r="C15" s="1288"/>
      <c r="D15" s="361" t="s">
        <v>303</v>
      </c>
      <c r="E15" s="1287"/>
      <c r="F15" s="529">
        <f>SUM(F14+F16)</f>
        <v>364694</v>
      </c>
      <c r="G15" s="529">
        <f aca="true" t="shared" si="4" ref="G15:M15">SUM(G14+G16)</f>
        <v>0</v>
      </c>
      <c r="H15" s="529">
        <f t="shared" si="4"/>
        <v>0</v>
      </c>
      <c r="I15" s="529">
        <f t="shared" si="4"/>
        <v>0</v>
      </c>
      <c r="J15" s="529">
        <f t="shared" si="4"/>
        <v>0</v>
      </c>
      <c r="K15" s="529">
        <f t="shared" si="4"/>
        <v>0</v>
      </c>
      <c r="L15" s="529">
        <f t="shared" si="4"/>
        <v>0</v>
      </c>
      <c r="M15" s="529">
        <f t="shared" si="4"/>
        <v>0</v>
      </c>
      <c r="N15" s="530">
        <f t="shared" si="0"/>
        <v>364694</v>
      </c>
      <c r="O15" s="529">
        <f>SUM(O14+O16)</f>
        <v>0</v>
      </c>
      <c r="P15" s="529">
        <f>SUM(P14+P16)</f>
        <v>0</v>
      </c>
      <c r="Q15" s="529">
        <f>SUM(Q14+Q16)</f>
        <v>0</v>
      </c>
      <c r="R15" s="529">
        <f>SUM(R14+R16)</f>
        <v>0</v>
      </c>
      <c r="S15" s="583">
        <f t="shared" si="1"/>
        <v>364694</v>
      </c>
      <c r="T15" s="512"/>
      <c r="U15" s="492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</row>
    <row r="16" spans="1:55" s="725" customFormat="1" ht="17.25" customHeight="1">
      <c r="A16" s="715"/>
      <c r="B16" s="716"/>
      <c r="C16" s="1288"/>
      <c r="D16" s="695" t="s">
        <v>17</v>
      </c>
      <c r="E16" s="1287"/>
      <c r="F16" s="717">
        <v>20721</v>
      </c>
      <c r="G16" s="718"/>
      <c r="H16" s="719"/>
      <c r="I16" s="718"/>
      <c r="J16" s="718"/>
      <c r="K16" s="718"/>
      <c r="L16" s="718"/>
      <c r="M16" s="718"/>
      <c r="N16" s="720">
        <f t="shared" si="0"/>
        <v>20721</v>
      </c>
      <c r="O16" s="718"/>
      <c r="P16" s="718"/>
      <c r="Q16" s="718"/>
      <c r="R16" s="721"/>
      <c r="S16" s="722">
        <f t="shared" si="1"/>
        <v>20721</v>
      </c>
      <c r="T16" s="723"/>
      <c r="U16" s="712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24"/>
      <c r="AT16" s="724"/>
      <c r="AU16" s="724"/>
      <c r="AV16" s="724"/>
      <c r="AW16" s="724"/>
      <c r="AX16" s="724"/>
      <c r="AY16" s="724"/>
      <c r="AZ16" s="724"/>
      <c r="BA16" s="724"/>
      <c r="BB16" s="724"/>
      <c r="BC16" s="724"/>
    </row>
    <row r="17" spans="1:21" s="527" customFormat="1" ht="17.25" customHeight="1">
      <c r="A17" s="568"/>
      <c r="B17" s="533"/>
      <c r="C17" s="1295" t="s">
        <v>26</v>
      </c>
      <c r="D17" s="354" t="s">
        <v>302</v>
      </c>
      <c r="E17" s="1287" t="s">
        <v>271</v>
      </c>
      <c r="F17" s="521">
        <v>23587</v>
      </c>
      <c r="G17" s="522"/>
      <c r="H17" s="523"/>
      <c r="I17" s="522"/>
      <c r="J17" s="522"/>
      <c r="K17" s="522"/>
      <c r="L17" s="522"/>
      <c r="M17" s="522"/>
      <c r="N17" s="524">
        <f t="shared" si="0"/>
        <v>23587</v>
      </c>
      <c r="O17" s="522"/>
      <c r="P17" s="522"/>
      <c r="Q17" s="522"/>
      <c r="R17" s="577"/>
      <c r="S17" s="582">
        <f t="shared" si="1"/>
        <v>23587</v>
      </c>
      <c r="T17" s="525"/>
      <c r="U17" s="526"/>
    </row>
    <row r="18" spans="1:55" s="514" customFormat="1" ht="17.25" customHeight="1">
      <c r="A18" s="569"/>
      <c r="B18" s="534"/>
      <c r="C18" s="1295"/>
      <c r="D18" s="361" t="s">
        <v>303</v>
      </c>
      <c r="E18" s="1287"/>
      <c r="F18" s="529">
        <f>SUM(F17+F19)</f>
        <v>23587</v>
      </c>
      <c r="G18" s="529">
        <f aca="true" t="shared" si="5" ref="G18:M18">SUM(G17+G19)</f>
        <v>0</v>
      </c>
      <c r="H18" s="529">
        <f t="shared" si="5"/>
        <v>0</v>
      </c>
      <c r="I18" s="529">
        <f t="shared" si="5"/>
        <v>0</v>
      </c>
      <c r="J18" s="529">
        <f t="shared" si="5"/>
        <v>0</v>
      </c>
      <c r="K18" s="529">
        <f t="shared" si="5"/>
        <v>0</v>
      </c>
      <c r="L18" s="529">
        <f t="shared" si="5"/>
        <v>0</v>
      </c>
      <c r="M18" s="529">
        <f t="shared" si="5"/>
        <v>0</v>
      </c>
      <c r="N18" s="530">
        <f t="shared" si="0"/>
        <v>23587</v>
      </c>
      <c r="O18" s="529">
        <f>SUM(O17+O19)</f>
        <v>0</v>
      </c>
      <c r="P18" s="529">
        <f>SUM(P17+P19)</f>
        <v>0</v>
      </c>
      <c r="Q18" s="529">
        <f>SUM(Q17+Q19)</f>
        <v>0</v>
      </c>
      <c r="R18" s="529">
        <f>SUM(R17+R19)</f>
        <v>0</v>
      </c>
      <c r="S18" s="583">
        <f t="shared" si="1"/>
        <v>23587</v>
      </c>
      <c r="T18" s="512"/>
      <c r="U18" s="492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</row>
    <row r="19" spans="1:55" s="514" customFormat="1" ht="17.25" customHeight="1">
      <c r="A19" s="569"/>
      <c r="B19" s="534"/>
      <c r="C19" s="1295"/>
      <c r="D19" s="361" t="s">
        <v>17</v>
      </c>
      <c r="E19" s="1287"/>
      <c r="F19" s="529"/>
      <c r="G19" s="531"/>
      <c r="H19" s="532"/>
      <c r="I19" s="531"/>
      <c r="J19" s="531"/>
      <c r="K19" s="531"/>
      <c r="L19" s="531"/>
      <c r="M19" s="531"/>
      <c r="N19" s="530">
        <f t="shared" si="0"/>
        <v>0</v>
      </c>
      <c r="O19" s="531"/>
      <c r="P19" s="531"/>
      <c r="Q19" s="531"/>
      <c r="R19" s="578"/>
      <c r="S19" s="583">
        <f t="shared" si="1"/>
        <v>0</v>
      </c>
      <c r="T19" s="512"/>
      <c r="U19" s="492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</row>
    <row r="20" spans="1:21" s="527" customFormat="1" ht="17.25" customHeight="1">
      <c r="A20" s="568"/>
      <c r="B20" s="533"/>
      <c r="C20" s="1296" t="s">
        <v>28</v>
      </c>
      <c r="D20" s="354" t="s">
        <v>302</v>
      </c>
      <c r="E20" s="1287" t="s">
        <v>271</v>
      </c>
      <c r="F20" s="521"/>
      <c r="G20" s="522"/>
      <c r="H20" s="523"/>
      <c r="I20" s="522"/>
      <c r="J20" s="522"/>
      <c r="K20" s="522"/>
      <c r="L20" s="522"/>
      <c r="M20" s="522"/>
      <c r="N20" s="524">
        <f t="shared" si="0"/>
        <v>0</v>
      </c>
      <c r="O20" s="522"/>
      <c r="P20" s="522"/>
      <c r="Q20" s="522"/>
      <c r="R20" s="577"/>
      <c r="S20" s="582">
        <f t="shared" si="1"/>
        <v>0</v>
      </c>
      <c r="T20" s="525"/>
      <c r="U20" s="526"/>
    </row>
    <row r="21" spans="1:55" s="514" customFormat="1" ht="17.25" customHeight="1">
      <c r="A21" s="569"/>
      <c r="B21" s="534"/>
      <c r="C21" s="1296"/>
      <c r="D21" s="361" t="s">
        <v>303</v>
      </c>
      <c r="E21" s="1287"/>
      <c r="F21" s="529">
        <f>SUM(F20+F22)</f>
        <v>0</v>
      </c>
      <c r="G21" s="529">
        <f aca="true" t="shared" si="6" ref="G21:M21">SUM(G20+G22)</f>
        <v>0</v>
      </c>
      <c r="H21" s="529">
        <f t="shared" si="6"/>
        <v>0</v>
      </c>
      <c r="I21" s="529">
        <f t="shared" si="6"/>
        <v>0</v>
      </c>
      <c r="J21" s="529">
        <f t="shared" si="6"/>
        <v>0</v>
      </c>
      <c r="K21" s="529">
        <f t="shared" si="6"/>
        <v>0</v>
      </c>
      <c r="L21" s="529">
        <f t="shared" si="6"/>
        <v>0</v>
      </c>
      <c r="M21" s="529">
        <f t="shared" si="6"/>
        <v>0</v>
      </c>
      <c r="N21" s="530">
        <f t="shared" si="0"/>
        <v>0</v>
      </c>
      <c r="O21" s="529">
        <f>SUM(O20+O22)</f>
        <v>0</v>
      </c>
      <c r="P21" s="529">
        <f>SUM(P20+P22)</f>
        <v>0</v>
      </c>
      <c r="Q21" s="529">
        <f>SUM(Q20+Q22)</f>
        <v>0</v>
      </c>
      <c r="R21" s="529">
        <f>SUM(R20+R22)</f>
        <v>0</v>
      </c>
      <c r="S21" s="583">
        <f t="shared" si="1"/>
        <v>0</v>
      </c>
      <c r="T21" s="512"/>
      <c r="U21" s="492"/>
      <c r="V21" s="513"/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</row>
    <row r="22" spans="1:21" s="542" customFormat="1" ht="17.25" customHeight="1">
      <c r="A22" s="570"/>
      <c r="B22" s="535"/>
      <c r="C22" s="1296"/>
      <c r="D22" s="361" t="s">
        <v>17</v>
      </c>
      <c r="E22" s="1287"/>
      <c r="F22" s="536"/>
      <c r="G22" s="537"/>
      <c r="H22" s="538"/>
      <c r="I22" s="537"/>
      <c r="J22" s="537"/>
      <c r="K22" s="537"/>
      <c r="L22" s="537"/>
      <c r="M22" s="537"/>
      <c r="N22" s="539">
        <f t="shared" si="0"/>
        <v>0</v>
      </c>
      <c r="O22" s="537"/>
      <c r="P22" s="537"/>
      <c r="Q22" s="537"/>
      <c r="R22" s="579"/>
      <c r="S22" s="584">
        <f t="shared" si="1"/>
        <v>0</v>
      </c>
      <c r="T22" s="540"/>
      <c r="U22" s="541"/>
    </row>
    <row r="23" spans="1:21" s="463" customFormat="1" ht="17.25" customHeight="1">
      <c r="A23" s="571"/>
      <c r="B23" s="543"/>
      <c r="C23" s="1297" t="s">
        <v>436</v>
      </c>
      <c r="D23" s="354" t="s">
        <v>302</v>
      </c>
      <c r="E23" s="1287" t="s">
        <v>271</v>
      </c>
      <c r="F23" s="544"/>
      <c r="G23" s="544"/>
      <c r="H23" s="544"/>
      <c r="I23" s="544"/>
      <c r="J23" s="544"/>
      <c r="K23" s="544"/>
      <c r="L23" s="544"/>
      <c r="M23" s="544"/>
      <c r="N23" s="524">
        <f t="shared" si="0"/>
        <v>0</v>
      </c>
      <c r="O23" s="544"/>
      <c r="P23" s="544"/>
      <c r="Q23" s="544"/>
      <c r="R23" s="580"/>
      <c r="S23" s="582">
        <f t="shared" si="1"/>
        <v>0</v>
      </c>
      <c r="T23" s="545"/>
      <c r="U23" s="526"/>
    </row>
    <row r="24" spans="1:19" ht="17.25" customHeight="1">
      <c r="A24" s="572"/>
      <c r="B24" s="546"/>
      <c r="C24" s="1297"/>
      <c r="D24" s="361" t="s">
        <v>303</v>
      </c>
      <c r="E24" s="1287"/>
      <c r="F24" s="529">
        <f>SUM(F23+F25)</f>
        <v>0</v>
      </c>
      <c r="G24" s="529">
        <f aca="true" t="shared" si="7" ref="G24:M24">SUM(G23+G25)</f>
        <v>0</v>
      </c>
      <c r="H24" s="529">
        <f t="shared" si="7"/>
        <v>0</v>
      </c>
      <c r="I24" s="529">
        <f t="shared" si="7"/>
        <v>0</v>
      </c>
      <c r="J24" s="529">
        <f t="shared" si="7"/>
        <v>0</v>
      </c>
      <c r="K24" s="529">
        <f t="shared" si="7"/>
        <v>0</v>
      </c>
      <c r="L24" s="529">
        <f t="shared" si="7"/>
        <v>0</v>
      </c>
      <c r="M24" s="529">
        <f t="shared" si="7"/>
        <v>0</v>
      </c>
      <c r="N24" s="530">
        <f t="shared" si="0"/>
        <v>0</v>
      </c>
      <c r="O24" s="529">
        <f>SUM(O23+O25)</f>
        <v>0</v>
      </c>
      <c r="P24" s="529">
        <f>SUM(P23+P25)</f>
        <v>0</v>
      </c>
      <c r="Q24" s="529">
        <f>SUM(Q23+Q25)</f>
        <v>0</v>
      </c>
      <c r="R24" s="529">
        <f>SUM(R23+R25)</f>
        <v>0</v>
      </c>
      <c r="S24" s="583">
        <f t="shared" si="1"/>
        <v>0</v>
      </c>
    </row>
    <row r="25" spans="1:19" ht="17.25" customHeight="1">
      <c r="A25" s="572"/>
      <c r="B25" s="546"/>
      <c r="C25" s="1297"/>
      <c r="D25" s="361" t="s">
        <v>17</v>
      </c>
      <c r="E25" s="1287"/>
      <c r="F25" s="547"/>
      <c r="G25" s="547"/>
      <c r="H25" s="547"/>
      <c r="I25" s="547"/>
      <c r="J25" s="547"/>
      <c r="K25" s="547"/>
      <c r="L25" s="547"/>
      <c r="M25" s="547"/>
      <c r="N25" s="530">
        <f t="shared" si="0"/>
        <v>0</v>
      </c>
      <c r="O25" s="547"/>
      <c r="P25" s="547"/>
      <c r="Q25" s="547"/>
      <c r="R25" s="581"/>
      <c r="S25" s="583">
        <f t="shared" si="1"/>
        <v>0</v>
      </c>
    </row>
    <row r="26" spans="1:21" s="463" customFormat="1" ht="17.25" customHeight="1">
      <c r="A26" s="571"/>
      <c r="B26" s="548"/>
      <c r="C26" s="1298" t="s">
        <v>320</v>
      </c>
      <c r="D26" s="354" t="s">
        <v>302</v>
      </c>
      <c r="E26" s="1287" t="s">
        <v>271</v>
      </c>
      <c r="F26" s="544"/>
      <c r="G26" s="544"/>
      <c r="H26" s="544"/>
      <c r="I26" s="544"/>
      <c r="J26" s="544"/>
      <c r="K26" s="544"/>
      <c r="L26" s="544"/>
      <c r="M26" s="544"/>
      <c r="N26" s="524">
        <f t="shared" si="0"/>
        <v>0</v>
      </c>
      <c r="O26" s="544"/>
      <c r="P26" s="544"/>
      <c r="Q26" s="544"/>
      <c r="R26" s="580"/>
      <c r="S26" s="582">
        <f t="shared" si="1"/>
        <v>0</v>
      </c>
      <c r="T26" s="545"/>
      <c r="U26" s="526"/>
    </row>
    <row r="27" spans="1:19" ht="17.25" customHeight="1">
      <c r="A27" s="572"/>
      <c r="B27" s="549"/>
      <c r="C27" s="1298"/>
      <c r="D27" s="361" t="s">
        <v>303</v>
      </c>
      <c r="E27" s="1287"/>
      <c r="F27" s="529">
        <f>SUM(F26+F28)</f>
        <v>0</v>
      </c>
      <c r="G27" s="529">
        <f aca="true" t="shared" si="8" ref="G27:M27">SUM(G26+G28)</f>
        <v>0</v>
      </c>
      <c r="H27" s="529">
        <f t="shared" si="8"/>
        <v>0</v>
      </c>
      <c r="I27" s="529">
        <f t="shared" si="8"/>
        <v>0</v>
      </c>
      <c r="J27" s="529">
        <f t="shared" si="8"/>
        <v>0</v>
      </c>
      <c r="K27" s="529">
        <f t="shared" si="8"/>
        <v>0</v>
      </c>
      <c r="L27" s="529">
        <f t="shared" si="8"/>
        <v>0</v>
      </c>
      <c r="M27" s="529">
        <f t="shared" si="8"/>
        <v>0</v>
      </c>
      <c r="N27" s="530">
        <f t="shared" si="0"/>
        <v>0</v>
      </c>
      <c r="O27" s="529">
        <f>SUM(O26+O28)</f>
        <v>0</v>
      </c>
      <c r="P27" s="529">
        <f>SUM(P26+P28)</f>
        <v>0</v>
      </c>
      <c r="Q27" s="529">
        <f>SUM(Q26+Q28)</f>
        <v>0</v>
      </c>
      <c r="R27" s="529">
        <f>SUM(R26+R28)</f>
        <v>0</v>
      </c>
      <c r="S27" s="583">
        <f t="shared" si="1"/>
        <v>0</v>
      </c>
    </row>
    <row r="28" spans="1:19" ht="17.25" customHeight="1">
      <c r="A28" s="572"/>
      <c r="B28" s="549"/>
      <c r="C28" s="1298"/>
      <c r="D28" s="361" t="s">
        <v>17</v>
      </c>
      <c r="E28" s="1287"/>
      <c r="F28" s="547"/>
      <c r="G28" s="547"/>
      <c r="H28" s="547"/>
      <c r="I28" s="547"/>
      <c r="J28" s="547"/>
      <c r="K28" s="547"/>
      <c r="L28" s="547"/>
      <c r="M28" s="547"/>
      <c r="N28" s="530">
        <f t="shared" si="0"/>
        <v>0</v>
      </c>
      <c r="O28" s="547"/>
      <c r="P28" s="547"/>
      <c r="Q28" s="547"/>
      <c r="R28" s="581"/>
      <c r="S28" s="583">
        <f t="shared" si="1"/>
        <v>0</v>
      </c>
    </row>
    <row r="29" spans="1:21" s="463" customFormat="1" ht="17.25" customHeight="1">
      <c r="A29" s="571"/>
      <c r="B29" s="548"/>
      <c r="C29" s="1298" t="s">
        <v>437</v>
      </c>
      <c r="D29" s="354" t="s">
        <v>302</v>
      </c>
      <c r="E29" s="1287" t="s">
        <v>271</v>
      </c>
      <c r="F29" s="544"/>
      <c r="G29" s="544"/>
      <c r="H29" s="544"/>
      <c r="I29" s="544"/>
      <c r="J29" s="544"/>
      <c r="K29" s="544"/>
      <c r="L29" s="544"/>
      <c r="M29" s="544"/>
      <c r="N29" s="524">
        <f t="shared" si="0"/>
        <v>0</v>
      </c>
      <c r="O29" s="544"/>
      <c r="P29" s="544"/>
      <c r="Q29" s="544"/>
      <c r="R29" s="580"/>
      <c r="S29" s="582">
        <f t="shared" si="1"/>
        <v>0</v>
      </c>
      <c r="T29" s="545"/>
      <c r="U29" s="526"/>
    </row>
    <row r="30" spans="1:19" ht="17.25" customHeight="1">
      <c r="A30" s="572"/>
      <c r="B30" s="549"/>
      <c r="C30" s="1298"/>
      <c r="D30" s="361" t="s">
        <v>303</v>
      </c>
      <c r="E30" s="1287"/>
      <c r="F30" s="529">
        <f>SUM(F29+F31)</f>
        <v>0</v>
      </c>
      <c r="G30" s="529">
        <f aca="true" t="shared" si="9" ref="G30:M30">SUM(G29+G31)</f>
        <v>0</v>
      </c>
      <c r="H30" s="529">
        <f t="shared" si="9"/>
        <v>0</v>
      </c>
      <c r="I30" s="529">
        <f t="shared" si="9"/>
        <v>0</v>
      </c>
      <c r="J30" s="529">
        <f t="shared" si="9"/>
        <v>0</v>
      </c>
      <c r="K30" s="529">
        <f t="shared" si="9"/>
        <v>0</v>
      </c>
      <c r="L30" s="529">
        <f t="shared" si="9"/>
        <v>0</v>
      </c>
      <c r="M30" s="529">
        <f t="shared" si="9"/>
        <v>0</v>
      </c>
      <c r="N30" s="530">
        <f t="shared" si="0"/>
        <v>0</v>
      </c>
      <c r="O30" s="529">
        <f>SUM(O29+O31)</f>
        <v>0</v>
      </c>
      <c r="P30" s="529">
        <f>SUM(P29+P31)</f>
        <v>0</v>
      </c>
      <c r="Q30" s="529">
        <f>SUM(Q29+Q31)</f>
        <v>0</v>
      </c>
      <c r="R30" s="529">
        <f>SUM(R29+R31)</f>
        <v>0</v>
      </c>
      <c r="S30" s="583">
        <f t="shared" si="1"/>
        <v>0</v>
      </c>
    </row>
    <row r="31" spans="1:19" ht="17.25" customHeight="1">
      <c r="A31" s="572"/>
      <c r="B31" s="549"/>
      <c r="C31" s="1298"/>
      <c r="D31" s="361" t="s">
        <v>17</v>
      </c>
      <c r="E31" s="1287"/>
      <c r="F31" s="547"/>
      <c r="G31" s="547"/>
      <c r="H31" s="547"/>
      <c r="I31" s="547"/>
      <c r="J31" s="547"/>
      <c r="K31" s="547"/>
      <c r="L31" s="547"/>
      <c r="M31" s="547"/>
      <c r="N31" s="530">
        <f t="shared" si="0"/>
        <v>0</v>
      </c>
      <c r="O31" s="547"/>
      <c r="P31" s="547"/>
      <c r="Q31" s="547"/>
      <c r="R31" s="581"/>
      <c r="S31" s="583">
        <f t="shared" si="1"/>
        <v>0</v>
      </c>
    </row>
    <row r="32" spans="1:21" s="463" customFormat="1" ht="17.25" customHeight="1">
      <c r="A32" s="571"/>
      <c r="B32" s="548"/>
      <c r="C32" s="1299" t="s">
        <v>438</v>
      </c>
      <c r="D32" s="354" t="s">
        <v>302</v>
      </c>
      <c r="E32" s="1287" t="s">
        <v>271</v>
      </c>
      <c r="F32" s="544"/>
      <c r="G32" s="544"/>
      <c r="H32" s="544">
        <v>252088</v>
      </c>
      <c r="I32" s="544"/>
      <c r="J32" s="544"/>
      <c r="K32" s="544"/>
      <c r="L32" s="544"/>
      <c r="M32" s="544"/>
      <c r="N32" s="524">
        <f t="shared" si="0"/>
        <v>252088</v>
      </c>
      <c r="O32" s="544"/>
      <c r="P32" s="544"/>
      <c r="Q32" s="544"/>
      <c r="R32" s="580"/>
      <c r="S32" s="582">
        <f t="shared" si="1"/>
        <v>252088</v>
      </c>
      <c r="T32" s="545"/>
      <c r="U32" s="526"/>
    </row>
    <row r="33" spans="1:19" ht="17.25" customHeight="1">
      <c r="A33" s="572"/>
      <c r="B33" s="549"/>
      <c r="C33" s="1299"/>
      <c r="D33" s="361" t="s">
        <v>303</v>
      </c>
      <c r="E33" s="1287"/>
      <c r="F33" s="529">
        <f>SUM(F32+F34)</f>
        <v>0</v>
      </c>
      <c r="G33" s="529">
        <f aca="true" t="shared" si="10" ref="G33:M33">SUM(G32+G34)</f>
        <v>0</v>
      </c>
      <c r="H33" s="529">
        <f t="shared" si="10"/>
        <v>252088</v>
      </c>
      <c r="I33" s="529">
        <f t="shared" si="10"/>
        <v>0</v>
      </c>
      <c r="J33" s="529">
        <f t="shared" si="10"/>
        <v>0</v>
      </c>
      <c r="K33" s="529">
        <f t="shared" si="10"/>
        <v>0</v>
      </c>
      <c r="L33" s="529">
        <f t="shared" si="10"/>
        <v>0</v>
      </c>
      <c r="M33" s="529">
        <f t="shared" si="10"/>
        <v>0</v>
      </c>
      <c r="N33" s="530">
        <f t="shared" si="0"/>
        <v>252088</v>
      </c>
      <c r="O33" s="529">
        <f>SUM(O32+O34)</f>
        <v>0</v>
      </c>
      <c r="P33" s="529">
        <f>SUM(P32+P34)</f>
        <v>0</v>
      </c>
      <c r="Q33" s="529">
        <f>SUM(Q32+Q34)</f>
        <v>0</v>
      </c>
      <c r="R33" s="529">
        <f>SUM(R32+R34)</f>
        <v>0</v>
      </c>
      <c r="S33" s="583">
        <f t="shared" si="1"/>
        <v>252088</v>
      </c>
    </row>
    <row r="34" spans="1:19" ht="17.25" customHeight="1">
      <c r="A34" s="572"/>
      <c r="B34" s="549"/>
      <c r="C34" s="1299"/>
      <c r="D34" s="361" t="s">
        <v>17</v>
      </c>
      <c r="E34" s="1287"/>
      <c r="F34" s="547"/>
      <c r="G34" s="547"/>
      <c r="H34" s="547"/>
      <c r="I34" s="547"/>
      <c r="J34" s="547"/>
      <c r="K34" s="547"/>
      <c r="L34" s="547"/>
      <c r="M34" s="547"/>
      <c r="N34" s="530">
        <f t="shared" si="0"/>
        <v>0</v>
      </c>
      <c r="O34" s="547"/>
      <c r="P34" s="547"/>
      <c r="Q34" s="547"/>
      <c r="R34" s="581"/>
      <c r="S34" s="583">
        <f t="shared" si="1"/>
        <v>0</v>
      </c>
    </row>
    <row r="35" spans="1:21" s="463" customFormat="1" ht="17.25" customHeight="1">
      <c r="A35" s="571"/>
      <c r="B35" s="548"/>
      <c r="C35" s="1299" t="s">
        <v>439</v>
      </c>
      <c r="D35" s="354" t="s">
        <v>302</v>
      </c>
      <c r="E35" s="1287" t="s">
        <v>271</v>
      </c>
      <c r="F35" s="544"/>
      <c r="G35" s="544"/>
      <c r="H35" s="544">
        <v>79591</v>
      </c>
      <c r="I35" s="544"/>
      <c r="J35" s="544"/>
      <c r="K35" s="544"/>
      <c r="L35" s="544"/>
      <c r="M35" s="544"/>
      <c r="N35" s="524">
        <f t="shared" si="0"/>
        <v>79591</v>
      </c>
      <c r="O35" s="544"/>
      <c r="P35" s="544"/>
      <c r="Q35" s="544"/>
      <c r="R35" s="580"/>
      <c r="S35" s="582">
        <f t="shared" si="1"/>
        <v>79591</v>
      </c>
      <c r="T35" s="545"/>
      <c r="U35" s="526"/>
    </row>
    <row r="36" spans="1:19" ht="17.25" customHeight="1">
      <c r="A36" s="572"/>
      <c r="B36" s="549"/>
      <c r="C36" s="1299"/>
      <c r="D36" s="361" t="s">
        <v>303</v>
      </c>
      <c r="E36" s="1287"/>
      <c r="F36" s="529">
        <f>SUM(F35+F37)</f>
        <v>0</v>
      </c>
      <c r="G36" s="529">
        <f aca="true" t="shared" si="11" ref="G36:M36">SUM(G35+G37)</f>
        <v>0</v>
      </c>
      <c r="H36" s="529">
        <f t="shared" si="11"/>
        <v>79591</v>
      </c>
      <c r="I36" s="529">
        <f t="shared" si="11"/>
        <v>0</v>
      </c>
      <c r="J36" s="529">
        <f t="shared" si="11"/>
        <v>0</v>
      </c>
      <c r="K36" s="529">
        <f t="shared" si="11"/>
        <v>0</v>
      </c>
      <c r="L36" s="529">
        <f t="shared" si="11"/>
        <v>0</v>
      </c>
      <c r="M36" s="529">
        <f t="shared" si="11"/>
        <v>0</v>
      </c>
      <c r="N36" s="530">
        <f t="shared" si="0"/>
        <v>79591</v>
      </c>
      <c r="O36" s="529">
        <f>SUM(O35+O37)</f>
        <v>0</v>
      </c>
      <c r="P36" s="529">
        <f>SUM(P35+P37)</f>
        <v>0</v>
      </c>
      <c r="Q36" s="529">
        <f>SUM(Q35+Q37)</f>
        <v>0</v>
      </c>
      <c r="R36" s="529">
        <f>SUM(R35+R37)</f>
        <v>0</v>
      </c>
      <c r="S36" s="583">
        <f t="shared" si="1"/>
        <v>79591</v>
      </c>
    </row>
    <row r="37" spans="1:19" ht="17.25" customHeight="1">
      <c r="A37" s="572"/>
      <c r="B37" s="549"/>
      <c r="C37" s="1299"/>
      <c r="D37" s="361" t="s">
        <v>17</v>
      </c>
      <c r="E37" s="1287"/>
      <c r="F37" s="547"/>
      <c r="G37" s="547"/>
      <c r="H37" s="547"/>
      <c r="I37" s="547"/>
      <c r="J37" s="547"/>
      <c r="K37" s="547"/>
      <c r="L37" s="547"/>
      <c r="M37" s="547"/>
      <c r="N37" s="530">
        <f t="shared" si="0"/>
        <v>0</v>
      </c>
      <c r="O37" s="547"/>
      <c r="P37" s="547"/>
      <c r="Q37" s="547"/>
      <c r="R37" s="581"/>
      <c r="S37" s="583">
        <f t="shared" si="1"/>
        <v>0</v>
      </c>
    </row>
    <row r="38" spans="1:21" s="463" customFormat="1" ht="17.25" customHeight="1">
      <c r="A38" s="571"/>
      <c r="B38" s="548"/>
      <c r="C38" s="1299" t="s">
        <v>440</v>
      </c>
      <c r="D38" s="354" t="s">
        <v>302</v>
      </c>
      <c r="E38" s="1287" t="s">
        <v>271</v>
      </c>
      <c r="F38" s="544"/>
      <c r="G38" s="544"/>
      <c r="H38" s="544">
        <v>645000</v>
      </c>
      <c r="I38" s="544"/>
      <c r="J38" s="544"/>
      <c r="K38" s="544"/>
      <c r="L38" s="544"/>
      <c r="M38" s="544"/>
      <c r="N38" s="524">
        <f t="shared" si="0"/>
        <v>645000</v>
      </c>
      <c r="O38" s="544"/>
      <c r="P38" s="544"/>
      <c r="Q38" s="544"/>
      <c r="R38" s="580"/>
      <c r="S38" s="582">
        <f t="shared" si="1"/>
        <v>645000</v>
      </c>
      <c r="T38" s="545"/>
      <c r="U38" s="526"/>
    </row>
    <row r="39" spans="1:19" ht="17.25" customHeight="1">
      <c r="A39" s="572"/>
      <c r="B39" s="549"/>
      <c r="C39" s="1299"/>
      <c r="D39" s="361" t="s">
        <v>303</v>
      </c>
      <c r="E39" s="1287"/>
      <c r="F39" s="529">
        <f>SUM(F38+F40)</f>
        <v>0</v>
      </c>
      <c r="G39" s="529">
        <f aca="true" t="shared" si="12" ref="G39:M39">SUM(G38+G40)</f>
        <v>0</v>
      </c>
      <c r="H39" s="529">
        <f t="shared" si="12"/>
        <v>645000</v>
      </c>
      <c r="I39" s="529">
        <f t="shared" si="12"/>
        <v>0</v>
      </c>
      <c r="J39" s="529">
        <f t="shared" si="12"/>
        <v>0</v>
      </c>
      <c r="K39" s="529">
        <f t="shared" si="12"/>
        <v>0</v>
      </c>
      <c r="L39" s="529">
        <f t="shared" si="12"/>
        <v>0</v>
      </c>
      <c r="M39" s="529">
        <f t="shared" si="12"/>
        <v>0</v>
      </c>
      <c r="N39" s="530">
        <f t="shared" si="0"/>
        <v>645000</v>
      </c>
      <c r="O39" s="529">
        <f>SUM(O38+O40)</f>
        <v>0</v>
      </c>
      <c r="P39" s="529">
        <f>SUM(P38+P40)</f>
        <v>0</v>
      </c>
      <c r="Q39" s="529">
        <f>SUM(Q38+Q40)</f>
        <v>0</v>
      </c>
      <c r="R39" s="529">
        <f>SUM(R38+R40)</f>
        <v>0</v>
      </c>
      <c r="S39" s="583">
        <f t="shared" si="1"/>
        <v>645000</v>
      </c>
    </row>
    <row r="40" spans="1:19" ht="17.25" customHeight="1">
      <c r="A40" s="572"/>
      <c r="B40" s="549"/>
      <c r="C40" s="1299"/>
      <c r="D40" s="361" t="s">
        <v>17</v>
      </c>
      <c r="E40" s="1287"/>
      <c r="F40" s="547"/>
      <c r="G40" s="547"/>
      <c r="H40" s="547"/>
      <c r="I40" s="547"/>
      <c r="J40" s="547"/>
      <c r="K40" s="547"/>
      <c r="L40" s="547"/>
      <c r="M40" s="547"/>
      <c r="N40" s="530">
        <f t="shared" si="0"/>
        <v>0</v>
      </c>
      <c r="O40" s="547"/>
      <c r="P40" s="547"/>
      <c r="Q40" s="547"/>
      <c r="R40" s="581"/>
      <c r="S40" s="583">
        <f t="shared" si="1"/>
        <v>0</v>
      </c>
    </row>
    <row r="41" spans="1:21" s="463" customFormat="1" ht="17.25" customHeight="1">
      <c r="A41" s="571"/>
      <c r="B41" s="548"/>
      <c r="C41" s="1299" t="s">
        <v>441</v>
      </c>
      <c r="D41" s="354" t="s">
        <v>302</v>
      </c>
      <c r="E41" s="1287" t="s">
        <v>271</v>
      </c>
      <c r="F41" s="544"/>
      <c r="G41" s="544"/>
      <c r="H41" s="544">
        <v>42285</v>
      </c>
      <c r="I41" s="544"/>
      <c r="J41" s="544"/>
      <c r="K41" s="544"/>
      <c r="L41" s="544"/>
      <c r="M41" s="544"/>
      <c r="N41" s="524">
        <f t="shared" si="0"/>
        <v>42285</v>
      </c>
      <c r="O41" s="544"/>
      <c r="P41" s="544"/>
      <c r="Q41" s="544"/>
      <c r="R41" s="580"/>
      <c r="S41" s="582">
        <f t="shared" si="1"/>
        <v>42285</v>
      </c>
      <c r="T41" s="545"/>
      <c r="U41" s="526"/>
    </row>
    <row r="42" spans="1:19" ht="17.25" customHeight="1">
      <c r="A42" s="572"/>
      <c r="B42" s="549"/>
      <c r="C42" s="1299"/>
      <c r="D42" s="361" t="s">
        <v>303</v>
      </c>
      <c r="E42" s="1287"/>
      <c r="F42" s="529">
        <f>SUM(F41+F43)</f>
        <v>0</v>
      </c>
      <c r="G42" s="529">
        <f aca="true" t="shared" si="13" ref="G42:M42">SUM(G41+G43)</f>
        <v>0</v>
      </c>
      <c r="H42" s="529">
        <f t="shared" si="13"/>
        <v>42285</v>
      </c>
      <c r="I42" s="529">
        <f t="shared" si="13"/>
        <v>0</v>
      </c>
      <c r="J42" s="529">
        <f t="shared" si="13"/>
        <v>0</v>
      </c>
      <c r="K42" s="529">
        <f t="shared" si="13"/>
        <v>0</v>
      </c>
      <c r="L42" s="529">
        <f t="shared" si="13"/>
        <v>0</v>
      </c>
      <c r="M42" s="529">
        <f t="shared" si="13"/>
        <v>0</v>
      </c>
      <c r="N42" s="530">
        <f t="shared" si="0"/>
        <v>42285</v>
      </c>
      <c r="O42" s="529">
        <f>SUM(O41+O43)</f>
        <v>0</v>
      </c>
      <c r="P42" s="529">
        <f>SUM(P41+P43)</f>
        <v>0</v>
      </c>
      <c r="Q42" s="529">
        <f>SUM(Q41+Q43)</f>
        <v>0</v>
      </c>
      <c r="R42" s="529">
        <f>SUM(R41+R43)</f>
        <v>0</v>
      </c>
      <c r="S42" s="583">
        <f t="shared" si="1"/>
        <v>42285</v>
      </c>
    </row>
    <row r="43" spans="1:19" ht="17.25" customHeight="1">
      <c r="A43" s="572"/>
      <c r="B43" s="549"/>
      <c r="C43" s="1299"/>
      <c r="D43" s="361" t="s">
        <v>17</v>
      </c>
      <c r="E43" s="1287"/>
      <c r="F43" s="547"/>
      <c r="G43" s="547"/>
      <c r="H43" s="547"/>
      <c r="I43" s="547"/>
      <c r="J43" s="547"/>
      <c r="K43" s="547"/>
      <c r="L43" s="547"/>
      <c r="M43" s="547"/>
      <c r="N43" s="530">
        <f t="shared" si="0"/>
        <v>0</v>
      </c>
      <c r="O43" s="547"/>
      <c r="P43" s="547"/>
      <c r="Q43" s="547"/>
      <c r="R43" s="581"/>
      <c r="S43" s="583">
        <f t="shared" si="1"/>
        <v>0</v>
      </c>
    </row>
    <row r="44" spans="1:21" s="463" customFormat="1" ht="17.25" customHeight="1">
      <c r="A44" s="571"/>
      <c r="B44" s="548"/>
      <c r="C44" s="1299" t="s">
        <v>442</v>
      </c>
      <c r="D44" s="354" t="s">
        <v>302</v>
      </c>
      <c r="E44" s="1287" t="s">
        <v>271</v>
      </c>
      <c r="F44" s="544"/>
      <c r="G44" s="544"/>
      <c r="H44" s="544">
        <v>700</v>
      </c>
      <c r="I44" s="544"/>
      <c r="J44" s="544"/>
      <c r="K44" s="544"/>
      <c r="L44" s="544"/>
      <c r="M44" s="544"/>
      <c r="N44" s="524">
        <f t="shared" si="0"/>
        <v>700</v>
      </c>
      <c r="O44" s="544"/>
      <c r="P44" s="544"/>
      <c r="Q44" s="544"/>
      <c r="R44" s="580"/>
      <c r="S44" s="582">
        <f t="shared" si="1"/>
        <v>700</v>
      </c>
      <c r="T44" s="545"/>
      <c r="U44" s="526"/>
    </row>
    <row r="45" spans="1:19" ht="17.25" customHeight="1">
      <c r="A45" s="572"/>
      <c r="B45" s="549"/>
      <c r="C45" s="1299"/>
      <c r="D45" s="361" t="s">
        <v>303</v>
      </c>
      <c r="E45" s="1287"/>
      <c r="F45" s="529">
        <f>SUM(F44+F46)</f>
        <v>0</v>
      </c>
      <c r="G45" s="529">
        <f aca="true" t="shared" si="14" ref="G45:M45">SUM(G44+G46)</f>
        <v>0</v>
      </c>
      <c r="H45" s="529">
        <f t="shared" si="14"/>
        <v>700</v>
      </c>
      <c r="I45" s="529">
        <f t="shared" si="14"/>
        <v>0</v>
      </c>
      <c r="J45" s="529">
        <f t="shared" si="14"/>
        <v>0</v>
      </c>
      <c r="K45" s="529">
        <f t="shared" si="14"/>
        <v>0</v>
      </c>
      <c r="L45" s="529">
        <f t="shared" si="14"/>
        <v>0</v>
      </c>
      <c r="M45" s="529">
        <f t="shared" si="14"/>
        <v>0</v>
      </c>
      <c r="N45" s="530">
        <f t="shared" si="0"/>
        <v>700</v>
      </c>
      <c r="O45" s="529">
        <f>SUM(O44+O46)</f>
        <v>0</v>
      </c>
      <c r="P45" s="529">
        <f>SUM(P44+P46)</f>
        <v>0</v>
      </c>
      <c r="Q45" s="529">
        <f>SUM(Q44+Q46)</f>
        <v>0</v>
      </c>
      <c r="R45" s="529">
        <f>SUM(R44+R46)</f>
        <v>0</v>
      </c>
      <c r="S45" s="583">
        <f t="shared" si="1"/>
        <v>700</v>
      </c>
    </row>
    <row r="46" spans="1:19" ht="17.25" customHeight="1">
      <c r="A46" s="572"/>
      <c r="B46" s="549"/>
      <c r="C46" s="1299"/>
      <c r="D46" s="361" t="s">
        <v>17</v>
      </c>
      <c r="E46" s="1287"/>
      <c r="F46" s="547"/>
      <c r="G46" s="547"/>
      <c r="H46" s="547"/>
      <c r="I46" s="547"/>
      <c r="J46" s="547"/>
      <c r="K46" s="547"/>
      <c r="L46" s="547"/>
      <c r="M46" s="547"/>
      <c r="N46" s="530">
        <f t="shared" si="0"/>
        <v>0</v>
      </c>
      <c r="O46" s="547"/>
      <c r="P46" s="547"/>
      <c r="Q46" s="547"/>
      <c r="R46" s="581"/>
      <c r="S46" s="583">
        <f t="shared" si="1"/>
        <v>0</v>
      </c>
    </row>
    <row r="47" spans="1:21" s="463" customFormat="1" ht="17.25" customHeight="1">
      <c r="A47" s="571"/>
      <c r="B47" s="548"/>
      <c r="C47" s="1299" t="s">
        <v>443</v>
      </c>
      <c r="D47" s="354" t="s">
        <v>302</v>
      </c>
      <c r="E47" s="1287" t="s">
        <v>271</v>
      </c>
      <c r="F47" s="544"/>
      <c r="G47" s="544"/>
      <c r="H47" s="544">
        <v>2400</v>
      </c>
      <c r="I47" s="544"/>
      <c r="J47" s="544"/>
      <c r="K47" s="544"/>
      <c r="L47" s="544"/>
      <c r="M47" s="544"/>
      <c r="N47" s="524">
        <f t="shared" si="0"/>
        <v>2400</v>
      </c>
      <c r="O47" s="544"/>
      <c r="P47" s="544"/>
      <c r="Q47" s="544"/>
      <c r="R47" s="580"/>
      <c r="S47" s="582">
        <f t="shared" si="1"/>
        <v>2400</v>
      </c>
      <c r="T47" s="545"/>
      <c r="U47" s="526"/>
    </row>
    <row r="48" spans="1:19" ht="17.25" customHeight="1">
      <c r="A48" s="572"/>
      <c r="B48" s="549"/>
      <c r="C48" s="1299"/>
      <c r="D48" s="361" t="s">
        <v>303</v>
      </c>
      <c r="E48" s="1287"/>
      <c r="F48" s="529">
        <f>SUM(F47+F49)</f>
        <v>0</v>
      </c>
      <c r="G48" s="529">
        <f aca="true" t="shared" si="15" ref="G48:M48">SUM(G47+G49)</f>
        <v>0</v>
      </c>
      <c r="H48" s="529">
        <f t="shared" si="15"/>
        <v>2400</v>
      </c>
      <c r="I48" s="529">
        <f t="shared" si="15"/>
        <v>0</v>
      </c>
      <c r="J48" s="529">
        <f t="shared" si="15"/>
        <v>0</v>
      </c>
      <c r="K48" s="529">
        <f t="shared" si="15"/>
        <v>0</v>
      </c>
      <c r="L48" s="529">
        <f t="shared" si="15"/>
        <v>0</v>
      </c>
      <c r="M48" s="529">
        <f t="shared" si="15"/>
        <v>0</v>
      </c>
      <c r="N48" s="530">
        <f t="shared" si="0"/>
        <v>2400</v>
      </c>
      <c r="O48" s="529">
        <f>SUM(O47+O49)</f>
        <v>0</v>
      </c>
      <c r="P48" s="529">
        <f>SUM(P47+P49)</f>
        <v>0</v>
      </c>
      <c r="Q48" s="529">
        <f>SUM(Q47+Q49)</f>
        <v>0</v>
      </c>
      <c r="R48" s="529">
        <f>SUM(R47+R49)</f>
        <v>0</v>
      </c>
      <c r="S48" s="583">
        <f t="shared" si="1"/>
        <v>2400</v>
      </c>
    </row>
    <row r="49" spans="1:19" ht="17.25" customHeight="1">
      <c r="A49" s="572"/>
      <c r="B49" s="549"/>
      <c r="C49" s="1299"/>
      <c r="D49" s="361" t="s">
        <v>17</v>
      </c>
      <c r="E49" s="1287"/>
      <c r="F49" s="547"/>
      <c r="G49" s="547"/>
      <c r="H49" s="547"/>
      <c r="I49" s="547"/>
      <c r="J49" s="547"/>
      <c r="K49" s="547"/>
      <c r="L49" s="547"/>
      <c r="M49" s="547"/>
      <c r="N49" s="530">
        <f t="shared" si="0"/>
        <v>0</v>
      </c>
      <c r="O49" s="547"/>
      <c r="P49" s="547"/>
      <c r="Q49" s="547"/>
      <c r="R49" s="581"/>
      <c r="S49" s="583">
        <f t="shared" si="1"/>
        <v>0</v>
      </c>
    </row>
    <row r="50" spans="1:21" s="463" customFormat="1" ht="17.25" customHeight="1">
      <c r="A50" s="571"/>
      <c r="B50" s="548"/>
      <c r="C50" s="1299" t="s">
        <v>444</v>
      </c>
      <c r="D50" s="354" t="s">
        <v>302</v>
      </c>
      <c r="E50" s="1287" t="s">
        <v>271</v>
      </c>
      <c r="F50" s="544"/>
      <c r="G50" s="544"/>
      <c r="H50" s="544">
        <v>5336</v>
      </c>
      <c r="I50" s="544"/>
      <c r="J50" s="544"/>
      <c r="K50" s="544"/>
      <c r="L50" s="544"/>
      <c r="M50" s="544"/>
      <c r="N50" s="524">
        <f t="shared" si="0"/>
        <v>5336</v>
      </c>
      <c r="O50" s="544"/>
      <c r="P50" s="544"/>
      <c r="Q50" s="544"/>
      <c r="R50" s="580"/>
      <c r="S50" s="582">
        <f t="shared" si="1"/>
        <v>5336</v>
      </c>
      <c r="T50" s="545"/>
      <c r="U50" s="526"/>
    </row>
    <row r="51" spans="1:19" ht="17.25" customHeight="1">
      <c r="A51" s="572"/>
      <c r="B51" s="549"/>
      <c r="C51" s="1299"/>
      <c r="D51" s="361" t="s">
        <v>303</v>
      </c>
      <c r="E51" s="1287"/>
      <c r="F51" s="529">
        <f>SUM(F50+F52)</f>
        <v>0</v>
      </c>
      <c r="G51" s="529">
        <f aca="true" t="shared" si="16" ref="G51:M51">SUM(G50+G52)</f>
        <v>0</v>
      </c>
      <c r="H51" s="529">
        <f t="shared" si="16"/>
        <v>5336</v>
      </c>
      <c r="I51" s="529">
        <f t="shared" si="16"/>
        <v>0</v>
      </c>
      <c r="J51" s="529">
        <f t="shared" si="16"/>
        <v>0</v>
      </c>
      <c r="K51" s="529">
        <f t="shared" si="16"/>
        <v>0</v>
      </c>
      <c r="L51" s="529">
        <f t="shared" si="16"/>
        <v>0</v>
      </c>
      <c r="M51" s="529">
        <f t="shared" si="16"/>
        <v>0</v>
      </c>
      <c r="N51" s="530">
        <f t="shared" si="0"/>
        <v>5336</v>
      </c>
      <c r="O51" s="529">
        <f>SUM(O50+O52)</f>
        <v>0</v>
      </c>
      <c r="P51" s="529">
        <f>SUM(P50+P52)</f>
        <v>0</v>
      </c>
      <c r="Q51" s="529">
        <f>SUM(Q50+Q52)</f>
        <v>0</v>
      </c>
      <c r="R51" s="529">
        <f>SUM(R50+R52)</f>
        <v>0</v>
      </c>
      <c r="S51" s="583">
        <f t="shared" si="1"/>
        <v>5336</v>
      </c>
    </row>
    <row r="52" spans="1:19" ht="17.25" customHeight="1">
      <c r="A52" s="572"/>
      <c r="B52" s="549"/>
      <c r="C52" s="1299"/>
      <c r="D52" s="361" t="s">
        <v>17</v>
      </c>
      <c r="E52" s="1287"/>
      <c r="F52" s="547"/>
      <c r="G52" s="547"/>
      <c r="H52" s="547"/>
      <c r="I52" s="547"/>
      <c r="J52" s="547"/>
      <c r="K52" s="547"/>
      <c r="L52" s="547"/>
      <c r="M52" s="547"/>
      <c r="N52" s="530">
        <f t="shared" si="0"/>
        <v>0</v>
      </c>
      <c r="O52" s="547"/>
      <c r="P52" s="547"/>
      <c r="Q52" s="547"/>
      <c r="R52" s="581"/>
      <c r="S52" s="583">
        <f t="shared" si="1"/>
        <v>0</v>
      </c>
    </row>
    <row r="53" spans="1:21" s="463" customFormat="1" ht="17.25" customHeight="1">
      <c r="A53" s="573"/>
      <c r="B53" s="550"/>
      <c r="C53" s="1299" t="s">
        <v>329</v>
      </c>
      <c r="D53" s="354" t="s">
        <v>302</v>
      </c>
      <c r="E53" s="1287" t="s">
        <v>271</v>
      </c>
      <c r="F53" s="544"/>
      <c r="G53" s="544">
        <v>36371</v>
      </c>
      <c r="H53" s="544"/>
      <c r="I53" s="544"/>
      <c r="J53" s="544"/>
      <c r="K53" s="544"/>
      <c r="L53" s="544"/>
      <c r="M53" s="544"/>
      <c r="N53" s="524">
        <f t="shared" si="0"/>
        <v>36371</v>
      </c>
      <c r="O53" s="544"/>
      <c r="P53" s="544"/>
      <c r="Q53" s="544"/>
      <c r="R53" s="580"/>
      <c r="S53" s="582">
        <f t="shared" si="1"/>
        <v>36371</v>
      </c>
      <c r="T53" s="545"/>
      <c r="U53" s="526"/>
    </row>
    <row r="54" spans="1:19" ht="17.25" customHeight="1">
      <c r="A54" s="574"/>
      <c r="B54" s="551"/>
      <c r="C54" s="1299"/>
      <c r="D54" s="361" t="s">
        <v>303</v>
      </c>
      <c r="E54" s="1287"/>
      <c r="F54" s="529">
        <f>SUM(F53+F55)</f>
        <v>0</v>
      </c>
      <c r="G54" s="529">
        <f aca="true" t="shared" si="17" ref="G54:M54">SUM(G53+G55)</f>
        <v>36371</v>
      </c>
      <c r="H54" s="529">
        <f t="shared" si="17"/>
        <v>0</v>
      </c>
      <c r="I54" s="529">
        <f t="shared" si="17"/>
        <v>0</v>
      </c>
      <c r="J54" s="529">
        <f t="shared" si="17"/>
        <v>0</v>
      </c>
      <c r="K54" s="529">
        <f t="shared" si="17"/>
        <v>0</v>
      </c>
      <c r="L54" s="529">
        <f t="shared" si="17"/>
        <v>0</v>
      </c>
      <c r="M54" s="529">
        <f t="shared" si="17"/>
        <v>0</v>
      </c>
      <c r="N54" s="530">
        <f t="shared" si="0"/>
        <v>36371</v>
      </c>
      <c r="O54" s="529">
        <f>SUM(O53+O55)</f>
        <v>0</v>
      </c>
      <c r="P54" s="529">
        <f>SUM(P53+P55)</f>
        <v>0</v>
      </c>
      <c r="Q54" s="529">
        <f>SUM(Q53+Q55)</f>
        <v>0</v>
      </c>
      <c r="R54" s="529">
        <f>SUM(R53+R55)</f>
        <v>0</v>
      </c>
      <c r="S54" s="583">
        <f t="shared" si="1"/>
        <v>36371</v>
      </c>
    </row>
    <row r="55" spans="1:19" ht="17.25" customHeight="1">
      <c r="A55" s="574"/>
      <c r="B55" s="551"/>
      <c r="C55" s="1299"/>
      <c r="D55" s="361" t="s">
        <v>17</v>
      </c>
      <c r="E55" s="1287"/>
      <c r="F55" s="547"/>
      <c r="G55" s="547"/>
      <c r="H55" s="547"/>
      <c r="I55" s="547"/>
      <c r="J55" s="547"/>
      <c r="K55" s="547"/>
      <c r="L55" s="547"/>
      <c r="M55" s="547"/>
      <c r="N55" s="530">
        <f t="shared" si="0"/>
        <v>0</v>
      </c>
      <c r="O55" s="547"/>
      <c r="P55" s="547"/>
      <c r="Q55" s="547"/>
      <c r="R55" s="581"/>
      <c r="S55" s="583">
        <f t="shared" si="1"/>
        <v>0</v>
      </c>
    </row>
    <row r="56" spans="1:21" s="463" customFormat="1" ht="17.25" customHeight="1">
      <c r="A56" s="571"/>
      <c r="B56" s="552"/>
      <c r="C56" s="1299" t="s">
        <v>445</v>
      </c>
      <c r="D56" s="354" t="s">
        <v>302</v>
      </c>
      <c r="E56" s="1287" t="s">
        <v>271</v>
      </c>
      <c r="F56" s="544"/>
      <c r="G56" s="544">
        <v>12820</v>
      </c>
      <c r="H56" s="544"/>
      <c r="I56" s="544"/>
      <c r="J56" s="544"/>
      <c r="K56" s="544"/>
      <c r="L56" s="544"/>
      <c r="M56" s="544"/>
      <c r="N56" s="524">
        <f t="shared" si="0"/>
        <v>12820</v>
      </c>
      <c r="O56" s="544"/>
      <c r="P56" s="544"/>
      <c r="Q56" s="544"/>
      <c r="R56" s="580"/>
      <c r="S56" s="582">
        <f t="shared" si="1"/>
        <v>12820</v>
      </c>
      <c r="T56" s="545"/>
      <c r="U56" s="526"/>
    </row>
    <row r="57" spans="1:19" ht="17.25" customHeight="1">
      <c r="A57" s="572"/>
      <c r="B57" s="553"/>
      <c r="C57" s="1299"/>
      <c r="D57" s="361" t="s">
        <v>303</v>
      </c>
      <c r="E57" s="1287"/>
      <c r="F57" s="529">
        <f>SUM(F56+F58)</f>
        <v>0</v>
      </c>
      <c r="G57" s="529">
        <f aca="true" t="shared" si="18" ref="G57:M57">SUM(G56+G58)</f>
        <v>12820</v>
      </c>
      <c r="H57" s="529">
        <f t="shared" si="18"/>
        <v>0</v>
      </c>
      <c r="I57" s="529">
        <f t="shared" si="18"/>
        <v>0</v>
      </c>
      <c r="J57" s="529">
        <f t="shared" si="18"/>
        <v>0</v>
      </c>
      <c r="K57" s="529">
        <f t="shared" si="18"/>
        <v>0</v>
      </c>
      <c r="L57" s="529">
        <f t="shared" si="18"/>
        <v>0</v>
      </c>
      <c r="M57" s="529">
        <f t="shared" si="18"/>
        <v>0</v>
      </c>
      <c r="N57" s="530">
        <f t="shared" si="0"/>
        <v>12820</v>
      </c>
      <c r="O57" s="529">
        <f>SUM(O56+O58)</f>
        <v>0</v>
      </c>
      <c r="P57" s="529">
        <f>SUM(P56+P58)</f>
        <v>0</v>
      </c>
      <c r="Q57" s="529">
        <f>SUM(Q56+Q58)</f>
        <v>0</v>
      </c>
      <c r="R57" s="529">
        <f>SUM(R56+R58)</f>
        <v>0</v>
      </c>
      <c r="S57" s="583">
        <f t="shared" si="1"/>
        <v>12820</v>
      </c>
    </row>
    <row r="58" spans="1:19" ht="17.25" customHeight="1">
      <c r="A58" s="572"/>
      <c r="B58" s="553"/>
      <c r="C58" s="1299"/>
      <c r="D58" s="361" t="s">
        <v>17</v>
      </c>
      <c r="E58" s="1287"/>
      <c r="F58" s="547"/>
      <c r="G58" s="547"/>
      <c r="H58" s="547"/>
      <c r="I58" s="547"/>
      <c r="J58" s="547"/>
      <c r="K58" s="547"/>
      <c r="L58" s="547"/>
      <c r="M58" s="547"/>
      <c r="N58" s="530">
        <f t="shared" si="0"/>
        <v>0</v>
      </c>
      <c r="O58" s="547"/>
      <c r="P58" s="547"/>
      <c r="Q58" s="547"/>
      <c r="R58" s="581"/>
      <c r="S58" s="583">
        <f t="shared" si="1"/>
        <v>0</v>
      </c>
    </row>
    <row r="59" spans="1:21" s="463" customFormat="1" ht="17.25" customHeight="1">
      <c r="A59" s="571"/>
      <c r="B59" s="548"/>
      <c r="C59" s="1299" t="s">
        <v>446</v>
      </c>
      <c r="D59" s="354" t="s">
        <v>302</v>
      </c>
      <c r="E59" s="1287" t="s">
        <v>271</v>
      </c>
      <c r="F59" s="544"/>
      <c r="G59" s="544"/>
      <c r="H59" s="544"/>
      <c r="I59" s="544">
        <v>57972</v>
      </c>
      <c r="J59" s="544"/>
      <c r="K59" s="544"/>
      <c r="L59" s="544"/>
      <c r="M59" s="544"/>
      <c r="N59" s="524">
        <f t="shared" si="0"/>
        <v>57972</v>
      </c>
      <c r="O59" s="544"/>
      <c r="P59" s="544"/>
      <c r="Q59" s="544"/>
      <c r="R59" s="580"/>
      <c r="S59" s="582">
        <f t="shared" si="1"/>
        <v>57972</v>
      </c>
      <c r="T59" s="545"/>
      <c r="U59" s="526"/>
    </row>
    <row r="60" spans="1:19" ht="17.25" customHeight="1">
      <c r="A60" s="572"/>
      <c r="B60" s="549"/>
      <c r="C60" s="1299"/>
      <c r="D60" s="361" t="s">
        <v>303</v>
      </c>
      <c r="E60" s="1287"/>
      <c r="F60" s="529">
        <f>SUM(F59+F61)</f>
        <v>0</v>
      </c>
      <c r="G60" s="529">
        <f aca="true" t="shared" si="19" ref="G60:M60">SUM(G59+G61)</f>
        <v>0</v>
      </c>
      <c r="H60" s="529">
        <f t="shared" si="19"/>
        <v>0</v>
      </c>
      <c r="I60" s="529">
        <f t="shared" si="19"/>
        <v>57972</v>
      </c>
      <c r="J60" s="529">
        <f t="shared" si="19"/>
        <v>0</v>
      </c>
      <c r="K60" s="529">
        <f t="shared" si="19"/>
        <v>0</v>
      </c>
      <c r="L60" s="529">
        <f t="shared" si="19"/>
        <v>0</v>
      </c>
      <c r="M60" s="529">
        <f t="shared" si="19"/>
        <v>0</v>
      </c>
      <c r="N60" s="530">
        <f t="shared" si="0"/>
        <v>57972</v>
      </c>
      <c r="O60" s="529">
        <f>SUM(O59+O61)</f>
        <v>0</v>
      </c>
      <c r="P60" s="529">
        <f>SUM(P59+P61)</f>
        <v>0</v>
      </c>
      <c r="Q60" s="529">
        <f>SUM(Q59+Q61)</f>
        <v>0</v>
      </c>
      <c r="R60" s="529">
        <f>SUM(R59+R61)</f>
        <v>0</v>
      </c>
      <c r="S60" s="583">
        <f t="shared" si="1"/>
        <v>57972</v>
      </c>
    </row>
    <row r="61" spans="1:19" ht="17.25" customHeight="1">
      <c r="A61" s="572"/>
      <c r="B61" s="549"/>
      <c r="C61" s="1299"/>
      <c r="D61" s="361" t="s">
        <v>17</v>
      </c>
      <c r="E61" s="1287"/>
      <c r="F61" s="547"/>
      <c r="G61" s="547"/>
      <c r="H61" s="547"/>
      <c r="I61" s="547"/>
      <c r="J61" s="547"/>
      <c r="K61" s="547"/>
      <c r="L61" s="547"/>
      <c r="M61" s="547"/>
      <c r="N61" s="530">
        <f t="shared" si="0"/>
        <v>0</v>
      </c>
      <c r="O61" s="547"/>
      <c r="P61" s="547"/>
      <c r="Q61" s="547"/>
      <c r="R61" s="581"/>
      <c r="S61" s="583">
        <f t="shared" si="1"/>
        <v>0</v>
      </c>
    </row>
    <row r="62" spans="1:19" ht="17.25" customHeight="1">
      <c r="A62" s="572"/>
      <c r="B62" s="549"/>
      <c r="C62" s="1299" t="s">
        <v>600</v>
      </c>
      <c r="D62" s="354" t="s">
        <v>302</v>
      </c>
      <c r="E62" s="632"/>
      <c r="F62" s="547"/>
      <c r="G62" s="547"/>
      <c r="H62" s="547"/>
      <c r="I62" s="547">
        <v>9828</v>
      </c>
      <c r="J62" s="547"/>
      <c r="K62" s="547"/>
      <c r="L62" s="547"/>
      <c r="M62" s="547"/>
      <c r="N62" s="530">
        <f t="shared" si="0"/>
        <v>9828</v>
      </c>
      <c r="O62" s="547"/>
      <c r="P62" s="547"/>
      <c r="Q62" s="547"/>
      <c r="R62" s="581"/>
      <c r="S62" s="583">
        <f t="shared" si="1"/>
        <v>9828</v>
      </c>
    </row>
    <row r="63" spans="1:19" ht="17.25" customHeight="1">
      <c r="A63" s="572"/>
      <c r="B63" s="549"/>
      <c r="C63" s="1299"/>
      <c r="D63" s="361" t="s">
        <v>303</v>
      </c>
      <c r="E63" s="632"/>
      <c r="F63" s="529">
        <f>SUM(F62+F64)</f>
        <v>0</v>
      </c>
      <c r="G63" s="529">
        <f aca="true" t="shared" si="20" ref="G63:O63">SUM(G62+G64)</f>
        <v>0</v>
      </c>
      <c r="H63" s="529">
        <f t="shared" si="20"/>
        <v>0</v>
      </c>
      <c r="I63" s="529">
        <f t="shared" si="20"/>
        <v>9828</v>
      </c>
      <c r="J63" s="529">
        <f t="shared" si="20"/>
        <v>0</v>
      </c>
      <c r="K63" s="529">
        <f t="shared" si="20"/>
        <v>0</v>
      </c>
      <c r="L63" s="529">
        <f t="shared" si="20"/>
        <v>0</v>
      </c>
      <c r="M63" s="529">
        <f t="shared" si="20"/>
        <v>0</v>
      </c>
      <c r="N63" s="530">
        <f t="shared" si="0"/>
        <v>9828</v>
      </c>
      <c r="O63" s="529">
        <f t="shared" si="20"/>
        <v>0</v>
      </c>
      <c r="P63" s="529">
        <f>SUM(P62+P64)</f>
        <v>0</v>
      </c>
      <c r="Q63" s="529">
        <f>SUM(Q62+Q64)</f>
        <v>0</v>
      </c>
      <c r="R63" s="529">
        <f>SUM(R62+R64)</f>
        <v>0</v>
      </c>
      <c r="S63" s="583">
        <f t="shared" si="1"/>
        <v>9828</v>
      </c>
    </row>
    <row r="64" spans="1:19" ht="17.25" customHeight="1">
      <c r="A64" s="572"/>
      <c r="B64" s="549"/>
      <c r="C64" s="1299"/>
      <c r="D64" s="361" t="s">
        <v>17</v>
      </c>
      <c r="E64" s="632"/>
      <c r="F64" s="547"/>
      <c r="G64" s="547"/>
      <c r="H64" s="547"/>
      <c r="I64" s="547"/>
      <c r="J64" s="547"/>
      <c r="K64" s="547"/>
      <c r="L64" s="547"/>
      <c r="M64" s="547"/>
      <c r="N64" s="530">
        <f t="shared" si="0"/>
        <v>0</v>
      </c>
      <c r="O64" s="547"/>
      <c r="P64" s="547"/>
      <c r="Q64" s="547"/>
      <c r="R64" s="581"/>
      <c r="S64" s="583">
        <f t="shared" si="1"/>
        <v>0</v>
      </c>
    </row>
    <row r="65" spans="1:21" s="463" customFormat="1" ht="17.25" customHeight="1">
      <c r="A65" s="571"/>
      <c r="B65" s="548"/>
      <c r="C65" s="1299" t="s">
        <v>447</v>
      </c>
      <c r="D65" s="354" t="s">
        <v>302</v>
      </c>
      <c r="E65" s="1287" t="s">
        <v>271</v>
      </c>
      <c r="F65" s="544"/>
      <c r="G65" s="544"/>
      <c r="H65" s="544"/>
      <c r="I65" s="544">
        <v>3813</v>
      </c>
      <c r="J65" s="544"/>
      <c r="K65" s="544"/>
      <c r="L65" s="544"/>
      <c r="M65" s="544"/>
      <c r="N65" s="524">
        <f t="shared" si="0"/>
        <v>3813</v>
      </c>
      <c r="O65" s="544"/>
      <c r="P65" s="544"/>
      <c r="Q65" s="544"/>
      <c r="R65" s="580"/>
      <c r="S65" s="582">
        <f t="shared" si="1"/>
        <v>3813</v>
      </c>
      <c r="T65" s="545"/>
      <c r="U65" s="526"/>
    </row>
    <row r="66" spans="1:19" ht="17.25" customHeight="1">
      <c r="A66" s="572"/>
      <c r="B66" s="549"/>
      <c r="C66" s="1299"/>
      <c r="D66" s="361" t="s">
        <v>303</v>
      </c>
      <c r="E66" s="1287"/>
      <c r="F66" s="529">
        <f>SUM(F65+F67)</f>
        <v>0</v>
      </c>
      <c r="G66" s="529">
        <f aca="true" t="shared" si="21" ref="G66:M66">SUM(G65+G67)</f>
        <v>0</v>
      </c>
      <c r="H66" s="529">
        <f t="shared" si="21"/>
        <v>0</v>
      </c>
      <c r="I66" s="529">
        <f t="shared" si="21"/>
        <v>3813</v>
      </c>
      <c r="J66" s="529">
        <f t="shared" si="21"/>
        <v>0</v>
      </c>
      <c r="K66" s="529">
        <f t="shared" si="21"/>
        <v>0</v>
      </c>
      <c r="L66" s="529">
        <f t="shared" si="21"/>
        <v>0</v>
      </c>
      <c r="M66" s="529">
        <f t="shared" si="21"/>
        <v>0</v>
      </c>
      <c r="N66" s="530">
        <f t="shared" si="0"/>
        <v>3813</v>
      </c>
      <c r="O66" s="529">
        <f>SUM(O65+O67)</f>
        <v>0</v>
      </c>
      <c r="P66" s="529">
        <f>SUM(P65+P67)</f>
        <v>0</v>
      </c>
      <c r="Q66" s="529">
        <f>SUM(Q65+Q67)</f>
        <v>0</v>
      </c>
      <c r="R66" s="529">
        <f>SUM(R65+R67)</f>
        <v>0</v>
      </c>
      <c r="S66" s="583">
        <f t="shared" si="1"/>
        <v>3813</v>
      </c>
    </row>
    <row r="67" spans="1:19" ht="17.25" customHeight="1">
      <c r="A67" s="572"/>
      <c r="B67" s="549"/>
      <c r="C67" s="1299"/>
      <c r="D67" s="361" t="s">
        <v>17</v>
      </c>
      <c r="E67" s="1287"/>
      <c r="F67" s="547"/>
      <c r="G67" s="547"/>
      <c r="H67" s="547"/>
      <c r="I67" s="547"/>
      <c r="J67" s="547"/>
      <c r="K67" s="547"/>
      <c r="L67" s="547"/>
      <c r="M67" s="547"/>
      <c r="N67" s="530">
        <f t="shared" si="0"/>
        <v>0</v>
      </c>
      <c r="O67" s="547"/>
      <c r="P67" s="547"/>
      <c r="Q67" s="547"/>
      <c r="R67" s="581"/>
      <c r="S67" s="583">
        <f t="shared" si="1"/>
        <v>0</v>
      </c>
    </row>
    <row r="68" spans="1:21" s="463" customFormat="1" ht="17.25" customHeight="1">
      <c r="A68" s="571"/>
      <c r="B68" s="548"/>
      <c r="C68" s="1299" t="s">
        <v>448</v>
      </c>
      <c r="D68" s="354" t="s">
        <v>302</v>
      </c>
      <c r="E68" s="1287" t="s">
        <v>271</v>
      </c>
      <c r="F68" s="544"/>
      <c r="G68" s="544"/>
      <c r="H68" s="544"/>
      <c r="I68" s="544">
        <v>360</v>
      </c>
      <c r="J68" s="544"/>
      <c r="K68" s="544"/>
      <c r="L68" s="544"/>
      <c r="M68" s="544"/>
      <c r="N68" s="524">
        <f t="shared" si="0"/>
        <v>360</v>
      </c>
      <c r="O68" s="544"/>
      <c r="P68" s="544"/>
      <c r="Q68" s="544"/>
      <c r="R68" s="580"/>
      <c r="S68" s="582">
        <f t="shared" si="1"/>
        <v>360</v>
      </c>
      <c r="T68" s="545"/>
      <c r="U68" s="526"/>
    </row>
    <row r="69" spans="1:19" ht="17.25" customHeight="1">
      <c r="A69" s="572"/>
      <c r="B69" s="549"/>
      <c r="C69" s="1299"/>
      <c r="D69" s="361" t="s">
        <v>303</v>
      </c>
      <c r="E69" s="1287"/>
      <c r="F69" s="529">
        <f>SUM(F68+F70)</f>
        <v>0</v>
      </c>
      <c r="G69" s="529">
        <f aca="true" t="shared" si="22" ref="G69:M69">SUM(G68+G70)</f>
        <v>0</v>
      </c>
      <c r="H69" s="529">
        <f t="shared" si="22"/>
        <v>0</v>
      </c>
      <c r="I69" s="529">
        <f t="shared" si="22"/>
        <v>360</v>
      </c>
      <c r="J69" s="529">
        <f t="shared" si="22"/>
        <v>0</v>
      </c>
      <c r="K69" s="529">
        <f t="shared" si="22"/>
        <v>0</v>
      </c>
      <c r="L69" s="529">
        <f t="shared" si="22"/>
        <v>0</v>
      </c>
      <c r="M69" s="529">
        <f t="shared" si="22"/>
        <v>0</v>
      </c>
      <c r="N69" s="530">
        <f t="shared" si="0"/>
        <v>360</v>
      </c>
      <c r="O69" s="529">
        <f>SUM(O68+O70)</f>
        <v>0</v>
      </c>
      <c r="P69" s="529">
        <f>SUM(P68+P70)</f>
        <v>0</v>
      </c>
      <c r="Q69" s="529">
        <f>SUM(Q68+Q70)</f>
        <v>0</v>
      </c>
      <c r="R69" s="529">
        <f>SUM(R68+R70)</f>
        <v>0</v>
      </c>
      <c r="S69" s="583">
        <f t="shared" si="1"/>
        <v>360</v>
      </c>
    </row>
    <row r="70" spans="1:19" ht="17.25" customHeight="1">
      <c r="A70" s="572"/>
      <c r="B70" s="549"/>
      <c r="C70" s="1299"/>
      <c r="D70" s="361" t="s">
        <v>17</v>
      </c>
      <c r="E70" s="1287"/>
      <c r="F70" s="547"/>
      <c r="G70" s="547"/>
      <c r="H70" s="547"/>
      <c r="I70" s="547"/>
      <c r="J70" s="547"/>
      <c r="K70" s="547"/>
      <c r="L70" s="547"/>
      <c r="M70" s="547"/>
      <c r="N70" s="530">
        <f t="shared" si="0"/>
        <v>0</v>
      </c>
      <c r="O70" s="547"/>
      <c r="P70" s="547"/>
      <c r="Q70" s="547"/>
      <c r="R70" s="581"/>
      <c r="S70" s="583">
        <f t="shared" si="1"/>
        <v>0</v>
      </c>
    </row>
    <row r="71" spans="1:21" s="463" customFormat="1" ht="17.25" customHeight="1">
      <c r="A71" s="571"/>
      <c r="B71" s="548"/>
      <c r="C71" s="1299" t="s">
        <v>658</v>
      </c>
      <c r="D71" s="354" t="s">
        <v>302</v>
      </c>
      <c r="E71" s="1287" t="s">
        <v>271</v>
      </c>
      <c r="F71" s="544"/>
      <c r="G71" s="544"/>
      <c r="H71" s="544"/>
      <c r="I71" s="544">
        <v>15368</v>
      </c>
      <c r="J71" s="544"/>
      <c r="K71" s="544"/>
      <c r="L71" s="544"/>
      <c r="M71" s="544"/>
      <c r="N71" s="524">
        <f t="shared" si="0"/>
        <v>15368</v>
      </c>
      <c r="O71" s="544"/>
      <c r="P71" s="544"/>
      <c r="Q71" s="544"/>
      <c r="R71" s="580"/>
      <c r="S71" s="582">
        <f t="shared" si="1"/>
        <v>15368</v>
      </c>
      <c r="T71" s="545"/>
      <c r="U71" s="526"/>
    </row>
    <row r="72" spans="1:19" ht="17.25" customHeight="1">
      <c r="A72" s="572"/>
      <c r="B72" s="549"/>
      <c r="C72" s="1299"/>
      <c r="D72" s="361" t="s">
        <v>303</v>
      </c>
      <c r="E72" s="1287"/>
      <c r="F72" s="529">
        <f>SUM(F71+F73)</f>
        <v>0</v>
      </c>
      <c r="G72" s="529">
        <f aca="true" t="shared" si="23" ref="G72:M72">SUM(G71+G73)</f>
        <v>0</v>
      </c>
      <c r="H72" s="529">
        <f t="shared" si="23"/>
        <v>0</v>
      </c>
      <c r="I72" s="529">
        <f t="shared" si="23"/>
        <v>10268</v>
      </c>
      <c r="J72" s="529">
        <f t="shared" si="23"/>
        <v>0</v>
      </c>
      <c r="K72" s="529">
        <f t="shared" si="23"/>
        <v>0</v>
      </c>
      <c r="L72" s="529">
        <f t="shared" si="23"/>
        <v>0</v>
      </c>
      <c r="M72" s="529">
        <f t="shared" si="23"/>
        <v>0</v>
      </c>
      <c r="N72" s="530">
        <f t="shared" si="0"/>
        <v>10268</v>
      </c>
      <c r="O72" s="529">
        <f>SUM(O71+O73)</f>
        <v>0</v>
      </c>
      <c r="P72" s="529">
        <f>SUM(P71+P73)</f>
        <v>0</v>
      </c>
      <c r="Q72" s="529">
        <f>SUM(Q71+Q73)</f>
        <v>0</v>
      </c>
      <c r="R72" s="529">
        <f>SUM(R71+R73)</f>
        <v>0</v>
      </c>
      <c r="S72" s="583">
        <f t="shared" si="1"/>
        <v>10268</v>
      </c>
    </row>
    <row r="73" spans="1:55" s="714" customFormat="1" ht="17.25" customHeight="1">
      <c r="A73" s="705"/>
      <c r="B73" s="706"/>
      <c r="C73" s="1299"/>
      <c r="D73" s="656" t="s">
        <v>17</v>
      </c>
      <c r="E73" s="1287"/>
      <c r="F73" s="707"/>
      <c r="G73" s="707"/>
      <c r="H73" s="707"/>
      <c r="I73" s="707">
        <v>-5100</v>
      </c>
      <c r="J73" s="707"/>
      <c r="K73" s="707"/>
      <c r="L73" s="707"/>
      <c r="M73" s="707"/>
      <c r="N73" s="708">
        <f t="shared" si="0"/>
        <v>-5100</v>
      </c>
      <c r="O73" s="707"/>
      <c r="P73" s="707"/>
      <c r="Q73" s="707"/>
      <c r="R73" s="709"/>
      <c r="S73" s="710">
        <f t="shared" si="1"/>
        <v>-5100</v>
      </c>
      <c r="T73" s="711"/>
      <c r="U73" s="712"/>
      <c r="V73" s="713"/>
      <c r="W73" s="713"/>
      <c r="X73" s="713"/>
      <c r="Y73" s="713"/>
      <c r="Z73" s="713"/>
      <c r="AA73" s="713"/>
      <c r="AB73" s="713"/>
      <c r="AC73" s="713"/>
      <c r="AD73" s="713"/>
      <c r="AE73" s="713"/>
      <c r="AF73" s="713"/>
      <c r="AG73" s="713"/>
      <c r="AH73" s="713"/>
      <c r="AI73" s="713"/>
      <c r="AJ73" s="713"/>
      <c r="AK73" s="713"/>
      <c r="AL73" s="713"/>
      <c r="AM73" s="713"/>
      <c r="AN73" s="713"/>
      <c r="AO73" s="713"/>
      <c r="AP73" s="713"/>
      <c r="AQ73" s="713"/>
      <c r="AR73" s="713"/>
      <c r="AS73" s="713"/>
      <c r="AT73" s="713"/>
      <c r="AU73" s="713"/>
      <c r="AV73" s="713"/>
      <c r="AW73" s="713"/>
      <c r="AX73" s="713"/>
      <c r="AY73" s="713"/>
      <c r="AZ73" s="713"/>
      <c r="BA73" s="713"/>
      <c r="BB73" s="713"/>
      <c r="BC73" s="713"/>
    </row>
    <row r="74" spans="1:21" s="463" customFormat="1" ht="17.25" customHeight="1">
      <c r="A74" s="571"/>
      <c r="B74" s="548"/>
      <c r="C74" s="1299" t="s">
        <v>659</v>
      </c>
      <c r="D74" s="354" t="s">
        <v>302</v>
      </c>
      <c r="E74" s="1287" t="s">
        <v>271</v>
      </c>
      <c r="F74" s="544"/>
      <c r="G74" s="544"/>
      <c r="H74" s="544"/>
      <c r="I74" s="544">
        <v>1500</v>
      </c>
      <c r="J74" s="544"/>
      <c r="K74" s="544"/>
      <c r="L74" s="544"/>
      <c r="M74" s="544"/>
      <c r="N74" s="524">
        <f t="shared" si="0"/>
        <v>1500</v>
      </c>
      <c r="O74" s="544"/>
      <c r="P74" s="544"/>
      <c r="Q74" s="544"/>
      <c r="R74" s="580"/>
      <c r="S74" s="582">
        <f t="shared" si="1"/>
        <v>1500</v>
      </c>
      <c r="T74" s="545"/>
      <c r="U74" s="526"/>
    </row>
    <row r="75" spans="1:19" ht="17.25" customHeight="1">
      <c r="A75" s="572"/>
      <c r="B75" s="549"/>
      <c r="C75" s="1299"/>
      <c r="D75" s="361" t="s">
        <v>303</v>
      </c>
      <c r="E75" s="1287"/>
      <c r="F75" s="529">
        <f>SUM(F74+F76)</f>
        <v>0</v>
      </c>
      <c r="G75" s="529">
        <f aca="true" t="shared" si="24" ref="G75:M75">SUM(G74+G76)</f>
        <v>0</v>
      </c>
      <c r="H75" s="529">
        <f t="shared" si="24"/>
        <v>0</v>
      </c>
      <c r="I75" s="529">
        <f t="shared" si="24"/>
        <v>1500</v>
      </c>
      <c r="J75" s="529">
        <f t="shared" si="24"/>
        <v>0</v>
      </c>
      <c r="K75" s="529">
        <f t="shared" si="24"/>
        <v>0</v>
      </c>
      <c r="L75" s="529">
        <f t="shared" si="24"/>
        <v>0</v>
      </c>
      <c r="M75" s="529">
        <f t="shared" si="24"/>
        <v>0</v>
      </c>
      <c r="N75" s="530">
        <f t="shared" si="0"/>
        <v>1500</v>
      </c>
      <c r="O75" s="529">
        <f>SUM(O74+O76)</f>
        <v>0</v>
      </c>
      <c r="P75" s="529">
        <f>SUM(P74+P76)</f>
        <v>0</v>
      </c>
      <c r="Q75" s="529">
        <f>SUM(Q74+Q76)</f>
        <v>0</v>
      </c>
      <c r="R75" s="529">
        <f>SUM(R74+R76)</f>
        <v>0</v>
      </c>
      <c r="S75" s="583">
        <f t="shared" si="1"/>
        <v>1500</v>
      </c>
    </row>
    <row r="76" spans="1:19" ht="17.25" customHeight="1">
      <c r="A76" s="572"/>
      <c r="B76" s="549"/>
      <c r="C76" s="1299"/>
      <c r="D76" s="361" t="s">
        <v>17</v>
      </c>
      <c r="E76" s="1287"/>
      <c r="F76" s="547"/>
      <c r="G76" s="547"/>
      <c r="H76" s="547"/>
      <c r="I76" s="547"/>
      <c r="J76" s="547"/>
      <c r="K76" s="547"/>
      <c r="L76" s="547"/>
      <c r="M76" s="547"/>
      <c r="N76" s="530">
        <f t="shared" si="0"/>
        <v>0</v>
      </c>
      <c r="O76" s="547"/>
      <c r="P76" s="547"/>
      <c r="Q76" s="547"/>
      <c r="R76" s="581"/>
      <c r="S76" s="583">
        <f t="shared" si="1"/>
        <v>0</v>
      </c>
    </row>
    <row r="77" spans="1:21" s="463" customFormat="1" ht="17.25" customHeight="1">
      <c r="A77" s="571"/>
      <c r="B77" s="552"/>
      <c r="C77" s="1299" t="s">
        <v>449</v>
      </c>
      <c r="D77" s="354" t="s">
        <v>303</v>
      </c>
      <c r="E77" s="1287" t="s">
        <v>271</v>
      </c>
      <c r="F77" s="544"/>
      <c r="G77" s="544"/>
      <c r="H77" s="544"/>
      <c r="I77" s="544">
        <v>128693</v>
      </c>
      <c r="J77" s="544"/>
      <c r="K77" s="544"/>
      <c r="L77" s="544"/>
      <c r="M77" s="544"/>
      <c r="N77" s="524">
        <f t="shared" si="0"/>
        <v>128693</v>
      </c>
      <c r="O77" s="544"/>
      <c r="P77" s="544"/>
      <c r="Q77" s="544"/>
      <c r="R77" s="580"/>
      <c r="S77" s="582">
        <f t="shared" si="1"/>
        <v>128693</v>
      </c>
      <c r="T77" s="545"/>
      <c r="U77" s="526"/>
    </row>
    <row r="78" spans="1:19" ht="17.25" customHeight="1">
      <c r="A78" s="575"/>
      <c r="B78" s="554"/>
      <c r="C78" s="1299"/>
      <c r="D78" s="361" t="s">
        <v>303</v>
      </c>
      <c r="E78" s="1287"/>
      <c r="F78" s="529">
        <f aca="true" t="shared" si="25" ref="F78:M78">SUM(F77+F79)</f>
        <v>0</v>
      </c>
      <c r="G78" s="529">
        <f t="shared" si="25"/>
        <v>0</v>
      </c>
      <c r="H78" s="529">
        <f t="shared" si="25"/>
        <v>0</v>
      </c>
      <c r="I78" s="529">
        <f t="shared" si="25"/>
        <v>130361</v>
      </c>
      <c r="J78" s="529">
        <f t="shared" si="25"/>
        <v>0</v>
      </c>
      <c r="K78" s="529">
        <f t="shared" si="25"/>
        <v>0</v>
      </c>
      <c r="L78" s="529">
        <f t="shared" si="25"/>
        <v>0</v>
      </c>
      <c r="M78" s="529">
        <f t="shared" si="25"/>
        <v>0</v>
      </c>
      <c r="N78" s="530">
        <f t="shared" si="0"/>
        <v>130361</v>
      </c>
      <c r="O78" s="529">
        <f>SUM(O77+O79)</f>
        <v>0</v>
      </c>
      <c r="P78" s="529">
        <f>SUM(P77+P79)</f>
        <v>0</v>
      </c>
      <c r="Q78" s="529">
        <f>SUM(Q77+Q79)</f>
        <v>0</v>
      </c>
      <c r="R78" s="529">
        <f>SUM(R77+R79)</f>
        <v>0</v>
      </c>
      <c r="S78" s="583">
        <f t="shared" si="1"/>
        <v>130361</v>
      </c>
    </row>
    <row r="79" spans="1:55" s="714" customFormat="1" ht="17.25" customHeight="1">
      <c r="A79" s="932"/>
      <c r="B79" s="933"/>
      <c r="C79" s="1299"/>
      <c r="D79" s="656" t="s">
        <v>17</v>
      </c>
      <c r="E79" s="1287"/>
      <c r="F79" s="707"/>
      <c r="G79" s="707"/>
      <c r="H79" s="707"/>
      <c r="I79" s="707">
        <v>1668</v>
      </c>
      <c r="J79" s="707"/>
      <c r="K79" s="707"/>
      <c r="L79" s="707"/>
      <c r="M79" s="707"/>
      <c r="N79" s="708">
        <f>SUM(F79:M79)</f>
        <v>1668</v>
      </c>
      <c r="O79" s="707"/>
      <c r="P79" s="707"/>
      <c r="Q79" s="707"/>
      <c r="R79" s="709"/>
      <c r="S79" s="710">
        <f>SUM(N79:R79)</f>
        <v>1668</v>
      </c>
      <c r="T79" s="711"/>
      <c r="U79" s="712"/>
      <c r="V79" s="713"/>
      <c r="W79" s="713"/>
      <c r="X79" s="713"/>
      <c r="Y79" s="713"/>
      <c r="Z79" s="713"/>
      <c r="AA79" s="713"/>
      <c r="AB79" s="713"/>
      <c r="AC79" s="713"/>
      <c r="AD79" s="713"/>
      <c r="AE79" s="713"/>
      <c r="AF79" s="713"/>
      <c r="AG79" s="713"/>
      <c r="AH79" s="713"/>
      <c r="AI79" s="713"/>
      <c r="AJ79" s="713"/>
      <c r="AK79" s="713"/>
      <c r="AL79" s="713"/>
      <c r="AM79" s="713"/>
      <c r="AN79" s="713"/>
      <c r="AO79" s="713"/>
      <c r="AP79" s="713"/>
      <c r="AQ79" s="713"/>
      <c r="AR79" s="713"/>
      <c r="AS79" s="713"/>
      <c r="AT79" s="713"/>
      <c r="AU79" s="713"/>
      <c r="AV79" s="713"/>
      <c r="AW79" s="713"/>
      <c r="AX79" s="713"/>
      <c r="AY79" s="713"/>
      <c r="AZ79" s="713"/>
      <c r="BA79" s="713"/>
      <c r="BB79" s="713"/>
      <c r="BC79" s="713"/>
    </row>
    <row r="80" spans="1:21" s="463" customFormat="1" ht="17.25" customHeight="1">
      <c r="A80" s="571"/>
      <c r="B80" s="548"/>
      <c r="C80" s="1299" t="s">
        <v>660</v>
      </c>
      <c r="D80" s="354" t="s">
        <v>302</v>
      </c>
      <c r="E80" s="1287" t="s">
        <v>271</v>
      </c>
      <c r="F80" s="544"/>
      <c r="G80" s="544"/>
      <c r="H80" s="544"/>
      <c r="I80" s="544"/>
      <c r="J80" s="544"/>
      <c r="K80" s="544"/>
      <c r="L80" s="544"/>
      <c r="M80" s="544"/>
      <c r="N80" s="524">
        <f>SUM(F80:M80)</f>
        <v>0</v>
      </c>
      <c r="O80" s="544"/>
      <c r="P80" s="544"/>
      <c r="Q80" s="544"/>
      <c r="R80" s="580"/>
      <c r="S80" s="582">
        <f>SUM(N80:R80)</f>
        <v>0</v>
      </c>
      <c r="T80" s="545"/>
      <c r="U80" s="526"/>
    </row>
    <row r="81" spans="1:19" ht="17.25" customHeight="1">
      <c r="A81" s="572"/>
      <c r="B81" s="549"/>
      <c r="C81" s="1299"/>
      <c r="D81" s="361" t="s">
        <v>303</v>
      </c>
      <c r="E81" s="1287"/>
      <c r="F81" s="529">
        <f aca="true" t="shared" si="26" ref="F81:M81">SUM(F80+F82)</f>
        <v>0</v>
      </c>
      <c r="G81" s="529">
        <f t="shared" si="26"/>
        <v>0</v>
      </c>
      <c r="H81" s="529">
        <f t="shared" si="26"/>
        <v>0</v>
      </c>
      <c r="I81" s="529">
        <f t="shared" si="26"/>
        <v>4772</v>
      </c>
      <c r="J81" s="529">
        <f t="shared" si="26"/>
        <v>0</v>
      </c>
      <c r="K81" s="529">
        <f t="shared" si="26"/>
        <v>0</v>
      </c>
      <c r="L81" s="529">
        <f t="shared" si="26"/>
        <v>0</v>
      </c>
      <c r="M81" s="529">
        <f t="shared" si="26"/>
        <v>0</v>
      </c>
      <c r="N81" s="530">
        <f t="shared" si="0"/>
        <v>4772</v>
      </c>
      <c r="O81" s="529">
        <f>SUM(O80+O82)</f>
        <v>0</v>
      </c>
      <c r="P81" s="529">
        <f>SUM(P80+P82)</f>
        <v>0</v>
      </c>
      <c r="Q81" s="529">
        <f>SUM(Q80+Q82)</f>
        <v>0</v>
      </c>
      <c r="R81" s="529">
        <f>SUM(R80+R82)</f>
        <v>0</v>
      </c>
      <c r="S81" s="583">
        <f t="shared" si="1"/>
        <v>4772</v>
      </c>
    </row>
    <row r="82" spans="1:55" s="714" customFormat="1" ht="17.25" customHeight="1">
      <c r="A82" s="705"/>
      <c r="B82" s="706"/>
      <c r="C82" s="1299"/>
      <c r="D82" s="656" t="s">
        <v>17</v>
      </c>
      <c r="E82" s="1287"/>
      <c r="F82" s="707"/>
      <c r="G82" s="707"/>
      <c r="H82" s="707"/>
      <c r="I82" s="707">
        <v>4772</v>
      </c>
      <c r="J82" s="707"/>
      <c r="K82" s="707"/>
      <c r="L82" s="707"/>
      <c r="M82" s="707"/>
      <c r="N82" s="708">
        <f t="shared" si="0"/>
        <v>4772</v>
      </c>
      <c r="O82" s="707"/>
      <c r="P82" s="707"/>
      <c r="Q82" s="707"/>
      <c r="R82" s="709"/>
      <c r="S82" s="710">
        <f t="shared" si="1"/>
        <v>4772</v>
      </c>
      <c r="T82" s="711"/>
      <c r="U82" s="712"/>
      <c r="V82" s="713"/>
      <c r="W82" s="713"/>
      <c r="X82" s="713"/>
      <c r="Y82" s="713"/>
      <c r="Z82" s="713"/>
      <c r="AA82" s="713"/>
      <c r="AB82" s="713"/>
      <c r="AC82" s="713"/>
      <c r="AD82" s="713"/>
      <c r="AE82" s="713"/>
      <c r="AF82" s="713"/>
      <c r="AG82" s="713"/>
      <c r="AH82" s="713"/>
      <c r="AI82" s="713"/>
      <c r="AJ82" s="713"/>
      <c r="AK82" s="713"/>
      <c r="AL82" s="713"/>
      <c r="AM82" s="713"/>
      <c r="AN82" s="713"/>
      <c r="AO82" s="713"/>
      <c r="AP82" s="713"/>
      <c r="AQ82" s="713"/>
      <c r="AR82" s="713"/>
      <c r="AS82" s="713"/>
      <c r="AT82" s="713"/>
      <c r="AU82" s="713"/>
      <c r="AV82" s="713"/>
      <c r="AW82" s="713"/>
      <c r="AX82" s="713"/>
      <c r="AY82" s="713"/>
      <c r="AZ82" s="713"/>
      <c r="BA82" s="713"/>
      <c r="BB82" s="713"/>
      <c r="BC82" s="713"/>
    </row>
    <row r="83" spans="1:21" s="463" customFormat="1" ht="17.25" customHeight="1">
      <c r="A83" s="571"/>
      <c r="B83" s="552"/>
      <c r="C83" s="1299" t="s">
        <v>450</v>
      </c>
      <c r="D83" s="354" t="s">
        <v>303</v>
      </c>
      <c r="E83" s="1287" t="s">
        <v>271</v>
      </c>
      <c r="F83" s="544"/>
      <c r="G83" s="544"/>
      <c r="H83" s="544"/>
      <c r="I83" s="544">
        <v>33850</v>
      </c>
      <c r="J83" s="544"/>
      <c r="K83" s="544"/>
      <c r="L83" s="544"/>
      <c r="M83" s="544"/>
      <c r="N83" s="524">
        <f t="shared" si="0"/>
        <v>33850</v>
      </c>
      <c r="O83" s="544"/>
      <c r="P83" s="544"/>
      <c r="Q83" s="544"/>
      <c r="R83" s="580"/>
      <c r="S83" s="582">
        <f t="shared" si="1"/>
        <v>33850</v>
      </c>
      <c r="T83" s="545"/>
      <c r="U83" s="526"/>
    </row>
    <row r="84" spans="1:19" ht="17.25" customHeight="1">
      <c r="A84" s="572"/>
      <c r="B84" s="553"/>
      <c r="C84" s="1299"/>
      <c r="D84" s="361" t="s">
        <v>303</v>
      </c>
      <c r="E84" s="1287"/>
      <c r="F84" s="529">
        <f aca="true" t="shared" si="27" ref="F84:M84">SUM(F83+F85)</f>
        <v>0</v>
      </c>
      <c r="G84" s="529">
        <f t="shared" si="27"/>
        <v>0</v>
      </c>
      <c r="H84" s="529">
        <f t="shared" si="27"/>
        <v>0</v>
      </c>
      <c r="I84" s="529">
        <f t="shared" si="27"/>
        <v>33850</v>
      </c>
      <c r="J84" s="529">
        <f t="shared" si="27"/>
        <v>0</v>
      </c>
      <c r="K84" s="529">
        <f t="shared" si="27"/>
        <v>0</v>
      </c>
      <c r="L84" s="529">
        <f t="shared" si="27"/>
        <v>0</v>
      </c>
      <c r="M84" s="529">
        <f t="shared" si="27"/>
        <v>0</v>
      </c>
      <c r="N84" s="530">
        <f t="shared" si="0"/>
        <v>33850</v>
      </c>
      <c r="O84" s="529">
        <f>SUM(O83+O85)</f>
        <v>0</v>
      </c>
      <c r="P84" s="529">
        <f>SUM(P83+P85)</f>
        <v>0</v>
      </c>
      <c r="Q84" s="529">
        <f>SUM(Q83+Q85)</f>
        <v>0</v>
      </c>
      <c r="R84" s="529">
        <f>SUM(R83+R85)</f>
        <v>0</v>
      </c>
      <c r="S84" s="583">
        <f t="shared" si="1"/>
        <v>33850</v>
      </c>
    </row>
    <row r="85" spans="1:19" ht="17.25" customHeight="1">
      <c r="A85" s="572"/>
      <c r="B85" s="553"/>
      <c r="C85" s="1299"/>
      <c r="D85" s="361" t="s">
        <v>17</v>
      </c>
      <c r="E85" s="1287"/>
      <c r="F85" s="547"/>
      <c r="G85" s="547"/>
      <c r="H85" s="547"/>
      <c r="I85" s="547"/>
      <c r="J85" s="547"/>
      <c r="K85" s="547"/>
      <c r="L85" s="547"/>
      <c r="M85" s="547"/>
      <c r="N85" s="530">
        <f t="shared" si="0"/>
        <v>0</v>
      </c>
      <c r="O85" s="547"/>
      <c r="P85" s="547"/>
      <c r="Q85" s="547"/>
      <c r="R85" s="581"/>
      <c r="S85" s="583">
        <f t="shared" si="1"/>
        <v>0</v>
      </c>
    </row>
    <row r="86" spans="1:21" s="463" customFormat="1" ht="17.25" customHeight="1">
      <c r="A86" s="571"/>
      <c r="B86" s="552"/>
      <c r="C86" s="1299" t="s">
        <v>400</v>
      </c>
      <c r="D86" s="354" t="s">
        <v>303</v>
      </c>
      <c r="E86" s="1287" t="s">
        <v>271</v>
      </c>
      <c r="F86" s="544"/>
      <c r="G86" s="544"/>
      <c r="H86" s="544"/>
      <c r="I86" s="544">
        <v>27446</v>
      </c>
      <c r="J86" s="544"/>
      <c r="K86" s="544"/>
      <c r="L86" s="544"/>
      <c r="M86" s="544"/>
      <c r="N86" s="524">
        <f t="shared" si="0"/>
        <v>27446</v>
      </c>
      <c r="O86" s="544"/>
      <c r="P86" s="544"/>
      <c r="Q86" s="544"/>
      <c r="R86" s="580"/>
      <c r="S86" s="582">
        <f t="shared" si="1"/>
        <v>27446</v>
      </c>
      <c r="T86" s="545"/>
      <c r="U86" s="526"/>
    </row>
    <row r="87" spans="1:19" ht="17.25" customHeight="1">
      <c r="A87" s="572"/>
      <c r="B87" s="553"/>
      <c r="C87" s="1299"/>
      <c r="D87" s="361" t="s">
        <v>303</v>
      </c>
      <c r="E87" s="1287"/>
      <c r="F87" s="529">
        <f aca="true" t="shared" si="28" ref="F87:M87">SUM(F86+F88)</f>
        <v>0</v>
      </c>
      <c r="G87" s="529">
        <f t="shared" si="28"/>
        <v>0</v>
      </c>
      <c r="H87" s="529">
        <f t="shared" si="28"/>
        <v>0</v>
      </c>
      <c r="I87" s="529">
        <f t="shared" si="28"/>
        <v>27446</v>
      </c>
      <c r="J87" s="529">
        <f t="shared" si="28"/>
        <v>0</v>
      </c>
      <c r="K87" s="529">
        <f t="shared" si="28"/>
        <v>0</v>
      </c>
      <c r="L87" s="529">
        <f t="shared" si="28"/>
        <v>0</v>
      </c>
      <c r="M87" s="529">
        <f t="shared" si="28"/>
        <v>0</v>
      </c>
      <c r="N87" s="530">
        <f t="shared" si="0"/>
        <v>27446</v>
      </c>
      <c r="O87" s="529">
        <f>SUM(O86+O88)</f>
        <v>0</v>
      </c>
      <c r="P87" s="529">
        <f>SUM(P86+P88)</f>
        <v>0</v>
      </c>
      <c r="Q87" s="529">
        <f>SUM(Q86+Q88)</f>
        <v>0</v>
      </c>
      <c r="R87" s="529">
        <f>SUM(R86+R88)</f>
        <v>0</v>
      </c>
      <c r="S87" s="583">
        <f t="shared" si="1"/>
        <v>27446</v>
      </c>
    </row>
    <row r="88" spans="1:19" ht="17.25" customHeight="1">
      <c r="A88" s="572"/>
      <c r="B88" s="553"/>
      <c r="C88" s="1299"/>
      <c r="D88" s="361" t="s">
        <v>17</v>
      </c>
      <c r="E88" s="1287"/>
      <c r="F88" s="547"/>
      <c r="G88" s="547"/>
      <c r="H88" s="547"/>
      <c r="I88" s="547"/>
      <c r="J88" s="547"/>
      <c r="K88" s="547"/>
      <c r="L88" s="547"/>
      <c r="M88" s="547"/>
      <c r="N88" s="530">
        <f t="shared" si="0"/>
        <v>0</v>
      </c>
      <c r="O88" s="547"/>
      <c r="P88" s="547"/>
      <c r="Q88" s="547"/>
      <c r="R88" s="581"/>
      <c r="S88" s="583">
        <f t="shared" si="1"/>
        <v>0</v>
      </c>
    </row>
    <row r="89" spans="1:21" s="463" customFormat="1" ht="17.25" customHeight="1" hidden="1">
      <c r="A89" s="571"/>
      <c r="B89" s="552"/>
      <c r="C89" s="1299" t="s">
        <v>451</v>
      </c>
      <c r="D89" s="354" t="s">
        <v>302</v>
      </c>
      <c r="E89" s="1287" t="s">
        <v>349</v>
      </c>
      <c r="F89" s="544"/>
      <c r="G89" s="544"/>
      <c r="H89" s="544"/>
      <c r="I89" s="544"/>
      <c r="J89" s="544"/>
      <c r="K89" s="544"/>
      <c r="L89" s="544"/>
      <c r="M89" s="544"/>
      <c r="N89" s="524">
        <f t="shared" si="0"/>
        <v>0</v>
      </c>
      <c r="O89" s="544"/>
      <c r="P89" s="544"/>
      <c r="Q89" s="544"/>
      <c r="R89" s="580"/>
      <c r="S89" s="582">
        <f t="shared" si="1"/>
        <v>0</v>
      </c>
      <c r="T89" s="545"/>
      <c r="U89" s="526"/>
    </row>
    <row r="90" spans="1:19" ht="17.25" customHeight="1" hidden="1">
      <c r="A90" s="572"/>
      <c r="B90" s="553"/>
      <c r="C90" s="1299"/>
      <c r="D90" s="361" t="s">
        <v>303</v>
      </c>
      <c r="E90" s="1287"/>
      <c r="F90" s="547"/>
      <c r="G90" s="547"/>
      <c r="H90" s="547"/>
      <c r="I90" s="547"/>
      <c r="J90" s="547"/>
      <c r="K90" s="547"/>
      <c r="L90" s="547"/>
      <c r="M90" s="547"/>
      <c r="N90" s="530">
        <f t="shared" si="0"/>
        <v>0</v>
      </c>
      <c r="O90" s="547"/>
      <c r="P90" s="547"/>
      <c r="Q90" s="547"/>
      <c r="R90" s="581"/>
      <c r="S90" s="583">
        <f t="shared" si="1"/>
        <v>0</v>
      </c>
    </row>
    <row r="91" spans="1:19" ht="17.25" customHeight="1" hidden="1">
      <c r="A91" s="572"/>
      <c r="B91" s="553"/>
      <c r="C91" s="1299"/>
      <c r="D91" s="361" t="s">
        <v>17</v>
      </c>
      <c r="E91" s="1287"/>
      <c r="F91" s="547"/>
      <c r="G91" s="547"/>
      <c r="H91" s="547"/>
      <c r="I91" s="547"/>
      <c r="J91" s="547"/>
      <c r="K91" s="547"/>
      <c r="L91" s="547"/>
      <c r="M91" s="547"/>
      <c r="N91" s="530">
        <f t="shared" si="0"/>
        <v>0</v>
      </c>
      <c r="O91" s="547"/>
      <c r="P91" s="547"/>
      <c r="Q91" s="547"/>
      <c r="R91" s="581"/>
      <c r="S91" s="583">
        <f t="shared" si="1"/>
        <v>0</v>
      </c>
    </row>
    <row r="92" spans="1:21" s="463" customFormat="1" ht="17.25" customHeight="1">
      <c r="A92" s="571"/>
      <c r="B92" s="548"/>
      <c r="C92" s="1299" t="s">
        <v>88</v>
      </c>
      <c r="D92" s="354" t="s">
        <v>302</v>
      </c>
      <c r="E92" s="1287" t="s">
        <v>271</v>
      </c>
      <c r="F92" s="544"/>
      <c r="G92" s="544"/>
      <c r="H92" s="544"/>
      <c r="I92" s="544">
        <v>4000</v>
      </c>
      <c r="J92" s="544"/>
      <c r="K92" s="544"/>
      <c r="L92" s="544"/>
      <c r="M92" s="544"/>
      <c r="N92" s="524">
        <f t="shared" si="0"/>
        <v>4000</v>
      </c>
      <c r="O92" s="544"/>
      <c r="P92" s="544"/>
      <c r="Q92" s="544"/>
      <c r="R92" s="580"/>
      <c r="S92" s="582">
        <f t="shared" si="1"/>
        <v>4000</v>
      </c>
      <c r="T92" s="545"/>
      <c r="U92" s="526"/>
    </row>
    <row r="93" spans="1:19" ht="17.25" customHeight="1">
      <c r="A93" s="572"/>
      <c r="B93" s="549"/>
      <c r="C93" s="1299"/>
      <c r="D93" s="361" t="s">
        <v>303</v>
      </c>
      <c r="E93" s="1287"/>
      <c r="F93" s="529">
        <f>SUM(F92+F94)</f>
        <v>0</v>
      </c>
      <c r="G93" s="529">
        <f aca="true" t="shared" si="29" ref="G93:M93">SUM(G92+G94)</f>
        <v>0</v>
      </c>
      <c r="H93" s="529">
        <f t="shared" si="29"/>
        <v>0</v>
      </c>
      <c r="I93" s="529">
        <f t="shared" si="29"/>
        <v>4000</v>
      </c>
      <c r="J93" s="529">
        <f t="shared" si="29"/>
        <v>0</v>
      </c>
      <c r="K93" s="529">
        <f t="shared" si="29"/>
        <v>0</v>
      </c>
      <c r="L93" s="529">
        <f t="shared" si="29"/>
        <v>0</v>
      </c>
      <c r="M93" s="529">
        <f t="shared" si="29"/>
        <v>0</v>
      </c>
      <c r="N93" s="530">
        <f t="shared" si="0"/>
        <v>4000</v>
      </c>
      <c r="O93" s="529">
        <f>SUM(O92+O94)</f>
        <v>0</v>
      </c>
      <c r="P93" s="529">
        <f>SUM(P92+P94)</f>
        <v>0</v>
      </c>
      <c r="Q93" s="529">
        <f>SUM(Q92+Q94)</f>
        <v>0</v>
      </c>
      <c r="R93" s="529">
        <f>SUM(R92+R94)</f>
        <v>0</v>
      </c>
      <c r="S93" s="583">
        <f t="shared" si="1"/>
        <v>4000</v>
      </c>
    </row>
    <row r="94" spans="1:19" ht="17.25" customHeight="1">
      <c r="A94" s="572"/>
      <c r="B94" s="549"/>
      <c r="C94" s="1299"/>
      <c r="D94" s="361" t="s">
        <v>17</v>
      </c>
      <c r="E94" s="1287"/>
      <c r="F94" s="547"/>
      <c r="G94" s="547"/>
      <c r="H94" s="547"/>
      <c r="I94" s="547"/>
      <c r="J94" s="547"/>
      <c r="K94" s="547"/>
      <c r="L94" s="547"/>
      <c r="M94" s="547"/>
      <c r="N94" s="530">
        <f t="shared" si="0"/>
        <v>0</v>
      </c>
      <c r="O94" s="547"/>
      <c r="P94" s="547"/>
      <c r="Q94" s="547"/>
      <c r="R94" s="581"/>
      <c r="S94" s="583">
        <f t="shared" si="1"/>
        <v>0</v>
      </c>
    </row>
    <row r="95" spans="1:21" s="463" customFormat="1" ht="17.25" customHeight="1">
      <c r="A95" s="571"/>
      <c r="B95" s="548"/>
      <c r="C95" s="1299" t="s">
        <v>452</v>
      </c>
      <c r="D95" s="354" t="s">
        <v>302</v>
      </c>
      <c r="E95" s="1287" t="s">
        <v>271</v>
      </c>
      <c r="F95" s="544"/>
      <c r="G95" s="544"/>
      <c r="H95" s="544"/>
      <c r="I95" s="544">
        <v>1347</v>
      </c>
      <c r="J95" s="544"/>
      <c r="K95" s="544"/>
      <c r="L95" s="544"/>
      <c r="M95" s="544"/>
      <c r="N95" s="524">
        <f t="shared" si="0"/>
        <v>1347</v>
      </c>
      <c r="O95" s="544"/>
      <c r="P95" s="544"/>
      <c r="Q95" s="544"/>
      <c r="R95" s="580"/>
      <c r="S95" s="582">
        <f t="shared" si="1"/>
        <v>1347</v>
      </c>
      <c r="T95" s="545"/>
      <c r="U95" s="526"/>
    </row>
    <row r="96" spans="1:19" ht="17.25" customHeight="1">
      <c r="A96" s="572"/>
      <c r="B96" s="549"/>
      <c r="C96" s="1299"/>
      <c r="D96" s="361" t="s">
        <v>303</v>
      </c>
      <c r="E96" s="1287"/>
      <c r="F96" s="529">
        <f aca="true" t="shared" si="30" ref="F96:M96">SUM(F95+F97)</f>
        <v>0</v>
      </c>
      <c r="G96" s="529">
        <f t="shared" si="30"/>
        <v>0</v>
      </c>
      <c r="H96" s="529">
        <f t="shared" si="30"/>
        <v>0</v>
      </c>
      <c r="I96" s="529">
        <f t="shared" si="30"/>
        <v>1601</v>
      </c>
      <c r="J96" s="529">
        <f t="shared" si="30"/>
        <v>0</v>
      </c>
      <c r="K96" s="529">
        <f t="shared" si="30"/>
        <v>0</v>
      </c>
      <c r="L96" s="529">
        <f t="shared" si="30"/>
        <v>0</v>
      </c>
      <c r="M96" s="529">
        <f t="shared" si="30"/>
        <v>0</v>
      </c>
      <c r="N96" s="530">
        <f t="shared" si="0"/>
        <v>1601</v>
      </c>
      <c r="O96" s="529">
        <f>SUM(O95+O97)</f>
        <v>0</v>
      </c>
      <c r="P96" s="529">
        <f>SUM(P95+P97)</f>
        <v>0</v>
      </c>
      <c r="Q96" s="529">
        <f>SUM(Q95+Q97)</f>
        <v>0</v>
      </c>
      <c r="R96" s="529">
        <f>SUM(R95+R97)</f>
        <v>0</v>
      </c>
      <c r="S96" s="583">
        <f t="shared" si="1"/>
        <v>1601</v>
      </c>
    </row>
    <row r="97" spans="1:55" s="714" customFormat="1" ht="21" customHeight="1">
      <c r="A97" s="705"/>
      <c r="B97" s="706"/>
      <c r="C97" s="1299"/>
      <c r="D97" s="656" t="s">
        <v>17</v>
      </c>
      <c r="E97" s="1287"/>
      <c r="F97" s="707"/>
      <c r="G97" s="707"/>
      <c r="H97" s="707"/>
      <c r="I97" s="707">
        <v>254</v>
      </c>
      <c r="J97" s="707"/>
      <c r="K97" s="707"/>
      <c r="L97" s="707"/>
      <c r="M97" s="707"/>
      <c r="N97" s="708">
        <f t="shared" si="0"/>
        <v>254</v>
      </c>
      <c r="O97" s="707"/>
      <c r="P97" s="707"/>
      <c r="Q97" s="707"/>
      <c r="R97" s="709"/>
      <c r="S97" s="710">
        <f t="shared" si="1"/>
        <v>254</v>
      </c>
      <c r="T97" s="711"/>
      <c r="U97" s="712"/>
      <c r="V97" s="713"/>
      <c r="W97" s="713"/>
      <c r="X97" s="713"/>
      <c r="Y97" s="713"/>
      <c r="Z97" s="713"/>
      <c r="AA97" s="713"/>
      <c r="AB97" s="713"/>
      <c r="AC97" s="713"/>
      <c r="AD97" s="713"/>
      <c r="AE97" s="713"/>
      <c r="AF97" s="713"/>
      <c r="AG97" s="713"/>
      <c r="AH97" s="713"/>
      <c r="AI97" s="713"/>
      <c r="AJ97" s="713"/>
      <c r="AK97" s="713"/>
      <c r="AL97" s="713"/>
      <c r="AM97" s="713"/>
      <c r="AN97" s="713"/>
      <c r="AO97" s="713"/>
      <c r="AP97" s="713"/>
      <c r="AQ97" s="713"/>
      <c r="AR97" s="713"/>
      <c r="AS97" s="713"/>
      <c r="AT97" s="713"/>
      <c r="AU97" s="713"/>
      <c r="AV97" s="713"/>
      <c r="AW97" s="713"/>
      <c r="AX97" s="713"/>
      <c r="AY97" s="713"/>
      <c r="AZ97" s="713"/>
      <c r="BA97" s="713"/>
      <c r="BB97" s="713"/>
      <c r="BC97" s="713"/>
    </row>
    <row r="98" spans="1:21" s="463" customFormat="1" ht="17.25" customHeight="1">
      <c r="A98" s="571"/>
      <c r="B98" s="548"/>
      <c r="C98" s="1299" t="s">
        <v>453</v>
      </c>
      <c r="D98" s="354" t="s">
        <v>302</v>
      </c>
      <c r="E98" s="1287" t="s">
        <v>271</v>
      </c>
      <c r="F98" s="544"/>
      <c r="G98" s="544"/>
      <c r="H98" s="544"/>
      <c r="I98" s="544">
        <v>420</v>
      </c>
      <c r="J98" s="544"/>
      <c r="K98" s="544"/>
      <c r="L98" s="544"/>
      <c r="M98" s="544"/>
      <c r="N98" s="524">
        <f t="shared" si="0"/>
        <v>420</v>
      </c>
      <c r="O98" s="544"/>
      <c r="P98" s="544"/>
      <c r="Q98" s="544"/>
      <c r="R98" s="580"/>
      <c r="S98" s="582">
        <f t="shared" si="1"/>
        <v>420</v>
      </c>
      <c r="T98" s="545"/>
      <c r="U98" s="526"/>
    </row>
    <row r="99" spans="1:19" ht="17.25" customHeight="1">
      <c r="A99" s="572"/>
      <c r="B99" s="549"/>
      <c r="C99" s="1299"/>
      <c r="D99" s="361" t="s">
        <v>303</v>
      </c>
      <c r="E99" s="1287"/>
      <c r="F99" s="529">
        <f aca="true" t="shared" si="31" ref="F99:M99">SUM(F98+F100)</f>
        <v>0</v>
      </c>
      <c r="G99" s="529">
        <f t="shared" si="31"/>
        <v>0</v>
      </c>
      <c r="H99" s="529">
        <f t="shared" si="31"/>
        <v>0</v>
      </c>
      <c r="I99" s="529">
        <f t="shared" si="31"/>
        <v>420</v>
      </c>
      <c r="J99" s="529">
        <f t="shared" si="31"/>
        <v>0</v>
      </c>
      <c r="K99" s="529">
        <f t="shared" si="31"/>
        <v>0</v>
      </c>
      <c r="L99" s="529">
        <f t="shared" si="31"/>
        <v>0</v>
      </c>
      <c r="M99" s="529">
        <f t="shared" si="31"/>
        <v>0</v>
      </c>
      <c r="N99" s="530">
        <f t="shared" si="0"/>
        <v>420</v>
      </c>
      <c r="O99" s="529">
        <f>SUM(O98+O100)</f>
        <v>0</v>
      </c>
      <c r="P99" s="529">
        <f>SUM(P98+P100)</f>
        <v>0</v>
      </c>
      <c r="Q99" s="529">
        <f>SUM(Q98+Q100)</f>
        <v>0</v>
      </c>
      <c r="R99" s="529">
        <f>SUM(R98+R100)</f>
        <v>0</v>
      </c>
      <c r="S99" s="583">
        <f t="shared" si="1"/>
        <v>420</v>
      </c>
    </row>
    <row r="100" spans="1:19" ht="17.25" customHeight="1">
      <c r="A100" s="572"/>
      <c r="B100" s="549"/>
      <c r="C100" s="1299"/>
      <c r="D100" s="361" t="s">
        <v>17</v>
      </c>
      <c r="E100" s="1287"/>
      <c r="F100" s="547"/>
      <c r="G100" s="547"/>
      <c r="H100" s="547"/>
      <c r="I100" s="547"/>
      <c r="J100" s="547"/>
      <c r="K100" s="547"/>
      <c r="L100" s="547"/>
      <c r="M100" s="547"/>
      <c r="N100" s="530">
        <f t="shared" si="0"/>
        <v>0</v>
      </c>
      <c r="O100" s="547"/>
      <c r="P100" s="547"/>
      <c r="Q100" s="547"/>
      <c r="R100" s="581"/>
      <c r="S100" s="583">
        <f t="shared" si="1"/>
        <v>0</v>
      </c>
    </row>
    <row r="101" spans="1:21" s="463" customFormat="1" ht="17.25" customHeight="1">
      <c r="A101" s="571"/>
      <c r="B101" s="548"/>
      <c r="C101" s="1299" t="s">
        <v>454</v>
      </c>
      <c r="D101" s="354" t="s">
        <v>302</v>
      </c>
      <c r="E101" s="1287" t="s">
        <v>349</v>
      </c>
      <c r="F101" s="544"/>
      <c r="G101" s="544"/>
      <c r="H101" s="544"/>
      <c r="I101" s="544">
        <v>260</v>
      </c>
      <c r="J101" s="544"/>
      <c r="K101" s="544"/>
      <c r="L101" s="544"/>
      <c r="M101" s="544"/>
      <c r="N101" s="524">
        <f t="shared" si="0"/>
        <v>260</v>
      </c>
      <c r="O101" s="544"/>
      <c r="P101" s="544"/>
      <c r="Q101" s="544"/>
      <c r="R101" s="580"/>
      <c r="S101" s="582">
        <f t="shared" si="1"/>
        <v>260</v>
      </c>
      <c r="T101" s="545"/>
      <c r="U101" s="526"/>
    </row>
    <row r="102" spans="1:19" ht="17.25" customHeight="1">
      <c r="A102" s="572"/>
      <c r="B102" s="549"/>
      <c r="C102" s="1299"/>
      <c r="D102" s="361" t="s">
        <v>303</v>
      </c>
      <c r="E102" s="1287"/>
      <c r="F102" s="529">
        <f aca="true" t="shared" si="32" ref="F102:M102">SUM(F101+F103)</f>
        <v>0</v>
      </c>
      <c r="G102" s="529">
        <f t="shared" si="32"/>
        <v>0</v>
      </c>
      <c r="H102" s="529">
        <f t="shared" si="32"/>
        <v>0</v>
      </c>
      <c r="I102" s="529">
        <f t="shared" si="32"/>
        <v>260</v>
      </c>
      <c r="J102" s="529">
        <f t="shared" si="32"/>
        <v>0</v>
      </c>
      <c r="K102" s="529">
        <f t="shared" si="32"/>
        <v>0</v>
      </c>
      <c r="L102" s="529">
        <f t="shared" si="32"/>
        <v>0</v>
      </c>
      <c r="M102" s="529">
        <f t="shared" si="32"/>
        <v>0</v>
      </c>
      <c r="N102" s="530">
        <f t="shared" si="0"/>
        <v>260</v>
      </c>
      <c r="O102" s="529">
        <f>SUM(O101+O103)</f>
        <v>0</v>
      </c>
      <c r="P102" s="529">
        <f>SUM(P101+P103)</f>
        <v>0</v>
      </c>
      <c r="Q102" s="529">
        <f>SUM(Q101+Q103)</f>
        <v>0</v>
      </c>
      <c r="R102" s="529">
        <f>SUM(R101+R103)</f>
        <v>0</v>
      </c>
      <c r="S102" s="583">
        <f t="shared" si="1"/>
        <v>260</v>
      </c>
    </row>
    <row r="103" spans="1:19" ht="17.25" customHeight="1">
      <c r="A103" s="572"/>
      <c r="B103" s="549"/>
      <c r="C103" s="1299"/>
      <c r="D103" s="361" t="s">
        <v>17</v>
      </c>
      <c r="E103" s="1287"/>
      <c r="F103" s="547"/>
      <c r="G103" s="547"/>
      <c r="H103" s="547"/>
      <c r="I103" s="547"/>
      <c r="J103" s="547"/>
      <c r="K103" s="547"/>
      <c r="L103" s="547"/>
      <c r="M103" s="547"/>
      <c r="N103" s="530">
        <f t="shared" si="0"/>
        <v>0</v>
      </c>
      <c r="O103" s="547"/>
      <c r="P103" s="547"/>
      <c r="Q103" s="547"/>
      <c r="R103" s="581"/>
      <c r="S103" s="583">
        <f t="shared" si="1"/>
        <v>0</v>
      </c>
    </row>
    <row r="104" spans="1:21" s="463" customFormat="1" ht="17.25" customHeight="1">
      <c r="A104" s="571"/>
      <c r="B104" s="548"/>
      <c r="C104" s="1299" t="s">
        <v>601</v>
      </c>
      <c r="D104" s="354" t="s">
        <v>302</v>
      </c>
      <c r="E104" s="1287" t="s">
        <v>271</v>
      </c>
      <c r="F104" s="544"/>
      <c r="G104" s="544"/>
      <c r="H104" s="544"/>
      <c r="I104" s="544"/>
      <c r="J104" s="544"/>
      <c r="K104" s="544"/>
      <c r="L104" s="544"/>
      <c r="M104" s="544"/>
      <c r="N104" s="524">
        <f t="shared" si="0"/>
        <v>0</v>
      </c>
      <c r="O104" s="544"/>
      <c r="P104" s="544"/>
      <c r="Q104" s="544">
        <v>894959</v>
      </c>
      <c r="R104" s="580">
        <v>0</v>
      </c>
      <c r="S104" s="582">
        <f t="shared" si="1"/>
        <v>894959</v>
      </c>
      <c r="T104" s="545"/>
      <c r="U104" s="526"/>
    </row>
    <row r="105" spans="1:19" ht="17.25" customHeight="1">
      <c r="A105" s="572"/>
      <c r="B105" s="549"/>
      <c r="C105" s="1299"/>
      <c r="D105" s="361" t="s">
        <v>303</v>
      </c>
      <c r="E105" s="1287"/>
      <c r="F105" s="529">
        <f aca="true" t="shared" si="33" ref="F105:M105">SUM(F104+F106)</f>
        <v>0</v>
      </c>
      <c r="G105" s="529">
        <f t="shared" si="33"/>
        <v>0</v>
      </c>
      <c r="H105" s="529">
        <f t="shared" si="33"/>
        <v>0</v>
      </c>
      <c r="I105" s="529">
        <f t="shared" si="33"/>
        <v>0</v>
      </c>
      <c r="J105" s="529">
        <f t="shared" si="33"/>
        <v>0</v>
      </c>
      <c r="K105" s="529">
        <f t="shared" si="33"/>
        <v>0</v>
      </c>
      <c r="L105" s="529">
        <f t="shared" si="33"/>
        <v>0</v>
      </c>
      <c r="M105" s="529">
        <f t="shared" si="33"/>
        <v>0</v>
      </c>
      <c r="N105" s="530">
        <f t="shared" si="0"/>
        <v>0</v>
      </c>
      <c r="O105" s="529">
        <f>SUM(O104+O106)</f>
        <v>0</v>
      </c>
      <c r="P105" s="529">
        <f>SUM(P104+P106)</f>
        <v>0</v>
      </c>
      <c r="Q105" s="529">
        <f>SUM(Q104+Q106)</f>
        <v>977926</v>
      </c>
      <c r="R105" s="529">
        <f>SUM(R104+R106)</f>
        <v>0</v>
      </c>
      <c r="S105" s="582">
        <f t="shared" si="1"/>
        <v>977926</v>
      </c>
    </row>
    <row r="106" spans="1:21" s="462" customFormat="1" ht="21.75" customHeight="1" thickBot="1">
      <c r="A106" s="576"/>
      <c r="B106" s="555"/>
      <c r="C106" s="1299"/>
      <c r="D106" s="656" t="s">
        <v>17</v>
      </c>
      <c r="E106" s="1287"/>
      <c r="F106" s="876"/>
      <c r="G106" s="876"/>
      <c r="H106" s="876"/>
      <c r="I106" s="876"/>
      <c r="J106" s="876"/>
      <c r="K106" s="876"/>
      <c r="L106" s="876"/>
      <c r="M106" s="876"/>
      <c r="N106" s="877">
        <f t="shared" si="0"/>
        <v>0</v>
      </c>
      <c r="O106" s="876"/>
      <c r="P106" s="876"/>
      <c r="Q106" s="876">
        <v>82967</v>
      </c>
      <c r="R106" s="878"/>
      <c r="S106" s="879">
        <f t="shared" si="1"/>
        <v>82967</v>
      </c>
      <c r="T106" s="556"/>
      <c r="U106" s="541"/>
    </row>
    <row r="107" spans="1:21" s="560" customFormat="1" ht="18" customHeight="1" thickBot="1" thickTop="1">
      <c r="A107" s="591"/>
      <c r="B107" s="592"/>
      <c r="C107" s="593" t="s">
        <v>382</v>
      </c>
      <c r="D107" s="594" t="s">
        <v>302</v>
      </c>
      <c r="E107" s="481"/>
      <c r="F107" s="590">
        <f aca="true" t="shared" si="34" ref="F107:R107">SUM(F8+F11+F14+F17+F20+F23+F26+F29+F32+F35+F38+F41+F44+F47+F50+F53+F56+F59+F62+F65+F68+F71+F74+F77+F80+F83+F86+F89+F92+F95+F98+F101+F104)</f>
        <v>910467</v>
      </c>
      <c r="G107" s="590">
        <f t="shared" si="34"/>
        <v>49191</v>
      </c>
      <c r="H107" s="590">
        <f t="shared" si="34"/>
        <v>1027400</v>
      </c>
      <c r="I107" s="590">
        <f t="shared" si="34"/>
        <v>284857</v>
      </c>
      <c r="J107" s="590">
        <f t="shared" si="34"/>
        <v>0</v>
      </c>
      <c r="K107" s="590">
        <f t="shared" si="34"/>
        <v>0</v>
      </c>
      <c r="L107" s="590">
        <f t="shared" si="34"/>
        <v>0</v>
      </c>
      <c r="M107" s="590">
        <f t="shared" si="34"/>
        <v>0</v>
      </c>
      <c r="N107" s="590">
        <f t="shared" si="34"/>
        <v>2271915</v>
      </c>
      <c r="O107" s="590">
        <f t="shared" si="34"/>
        <v>0</v>
      </c>
      <c r="P107" s="590">
        <f t="shared" si="34"/>
        <v>0</v>
      </c>
      <c r="Q107" s="590">
        <f t="shared" si="34"/>
        <v>894959</v>
      </c>
      <c r="R107" s="735">
        <f t="shared" si="34"/>
        <v>0</v>
      </c>
      <c r="S107" s="737">
        <f>SUM(N107+O107+P107+Q107+R107)</f>
        <v>3166874</v>
      </c>
      <c r="T107" s="559"/>
      <c r="U107" s="557"/>
    </row>
    <row r="108" spans="1:55" ht="18" customHeight="1" thickBot="1" thickTop="1">
      <c r="A108" s="585"/>
      <c r="B108" s="586"/>
      <c r="C108" s="587" t="s">
        <v>382</v>
      </c>
      <c r="D108" s="588" t="s">
        <v>303</v>
      </c>
      <c r="E108" s="589"/>
      <c r="F108" s="590">
        <f aca="true" t="shared" si="35" ref="F108:R108">SUM(F9+F12+F15+F18+F21+F24+F27+F30+F33+F36+F39+F42+F45+F48+F51+F54+F57+F60+F63+F66+F69+F72+F75+F78+F81+F84+F87+F90+F93+F96+F99+F102+F105)</f>
        <v>931188</v>
      </c>
      <c r="G108" s="590">
        <f t="shared" si="35"/>
        <v>49191</v>
      </c>
      <c r="H108" s="590">
        <f t="shared" si="35"/>
        <v>1027400</v>
      </c>
      <c r="I108" s="590">
        <f t="shared" si="35"/>
        <v>286451</v>
      </c>
      <c r="J108" s="590">
        <f t="shared" si="35"/>
        <v>0</v>
      </c>
      <c r="K108" s="590">
        <f t="shared" si="35"/>
        <v>0</v>
      </c>
      <c r="L108" s="590">
        <f t="shared" si="35"/>
        <v>0</v>
      </c>
      <c r="M108" s="590">
        <f t="shared" si="35"/>
        <v>0</v>
      </c>
      <c r="N108" s="590">
        <f t="shared" si="35"/>
        <v>2294230</v>
      </c>
      <c r="O108" s="590">
        <f t="shared" si="35"/>
        <v>0</v>
      </c>
      <c r="P108" s="590">
        <f t="shared" si="35"/>
        <v>0</v>
      </c>
      <c r="Q108" s="590">
        <f t="shared" si="35"/>
        <v>977926</v>
      </c>
      <c r="R108" s="735">
        <f t="shared" si="35"/>
        <v>0</v>
      </c>
      <c r="S108" s="737">
        <f>SUM(N108+O108+P108+Q108+R108)</f>
        <v>3272156</v>
      </c>
      <c r="T108" s="561"/>
      <c r="U108" s="562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496"/>
      <c r="AL108" s="496"/>
      <c r="AM108" s="496"/>
      <c r="AN108" s="496"/>
      <c r="AO108" s="496"/>
      <c r="AP108" s="496"/>
      <c r="AQ108" s="496"/>
      <c r="AR108" s="496"/>
      <c r="AS108" s="496"/>
      <c r="AT108" s="496"/>
      <c r="AU108" s="496"/>
      <c r="AV108" s="496"/>
      <c r="AW108" s="496"/>
      <c r="AX108" s="496"/>
      <c r="AY108" s="496"/>
      <c r="AZ108" s="496"/>
      <c r="BA108" s="496"/>
      <c r="BB108" s="496"/>
      <c r="BC108" s="496"/>
    </row>
    <row r="109" spans="1:21" s="728" customFormat="1" ht="21" thickBot="1" thickTop="1">
      <c r="A109" s="729"/>
      <c r="B109" s="730"/>
      <c r="C109" s="731" t="s">
        <v>382</v>
      </c>
      <c r="D109" s="732" t="s">
        <v>17</v>
      </c>
      <c r="E109" s="733"/>
      <c r="F109" s="734">
        <f>SUM(F10+F13+F16+F19+F22+F25+F28+F31+F34+F37+F40+F43+F46+F49+F52+F55+F58+F61+F64+F67+F70+F73+F76+F79+F82+F85+F88+F91+F94+F97+F100+F103+F106)</f>
        <v>20721</v>
      </c>
      <c r="G109" s="734">
        <f aca="true" t="shared" si="36" ref="G109:M109">SUM(G10+G13+G16+G19+G22+G25+G28+G31+G34+G37+G40+G43+G46+G49+G52+G55+G58+G61+G64+G67+G70+G73+G76+G79+G82+G85+G88+G91+G94+G97+G100+G103)</f>
        <v>0</v>
      </c>
      <c r="H109" s="734">
        <f t="shared" si="36"/>
        <v>0</v>
      </c>
      <c r="I109" s="734">
        <f t="shared" si="36"/>
        <v>1594</v>
      </c>
      <c r="J109" s="734">
        <f t="shared" si="36"/>
        <v>0</v>
      </c>
      <c r="K109" s="734">
        <f t="shared" si="36"/>
        <v>0</v>
      </c>
      <c r="L109" s="734">
        <f t="shared" si="36"/>
        <v>0</v>
      </c>
      <c r="M109" s="734">
        <f t="shared" si="36"/>
        <v>0</v>
      </c>
      <c r="N109" s="734">
        <f>SUM(N10+N13+N16+N19+N22+N25+N28+N31+N34+N37+N40+N43+N46+N49+N52+N55+N58+N61+N64+N67+N70+N73+N76+N79+N82+N85+N88+N91+N94+N97+N100+N103+N106)</f>
        <v>22315</v>
      </c>
      <c r="O109" s="734">
        <f>SUM(O10+O13+O16+O19+O22+O25+O28+O31+O34+O37+O40+O43+O46+O49+O52+O55+O58+O61+O64+O67+O70+O73+O76+O79+O82+O85+O88+O91+O94+O97+O100+O103+O106)</f>
        <v>0</v>
      </c>
      <c r="P109" s="734">
        <f>SUM(P10+P13+P16+P19+P22+P25+P28+P31+P34+P37+P40+P43+P46+P49+P52+P55+P58+P61+P64+P67+P70+P73+P76+P79+P82+P85+P88+P91+P94+P97+P100+P103+P106)</f>
        <v>0</v>
      </c>
      <c r="Q109" s="734">
        <f>SUM(Q10+Q13+Q16+Q19+Q22+Q25+Q28+Q31+Q34+Q37+Q40+Q43+Q46+Q49+Q52+Q55+Q58+Q61+Q64+Q67+Q70+Q73+Q76+Q79+Q82+Q85+Q88+Q91+Q94+Q97+Q100+Q103+Q106)</f>
        <v>82967</v>
      </c>
      <c r="R109" s="736">
        <f>SUM(R10+R13+R16+R19+R22+R25+R28+R31+R34+R37+R40+R43+R46+R49+R52+R55+R58+R61+R64+R67+R70+R73+R76+R79+R82+R85+R88+R91+R94+R97+R100+R103+R106)</f>
        <v>0</v>
      </c>
      <c r="S109" s="738">
        <f>SUM(N109+O109+P109+Q109+R109)</f>
        <v>105282</v>
      </c>
      <c r="T109" s="726"/>
      <c r="U109" s="727"/>
    </row>
    <row r="110" spans="6:20" ht="18">
      <c r="F110" s="558"/>
      <c r="G110" s="558"/>
      <c r="H110" s="558"/>
      <c r="I110" s="558"/>
      <c r="J110" s="558"/>
      <c r="K110" s="558"/>
      <c r="L110" s="558"/>
      <c r="M110" s="558"/>
      <c r="N110" s="565"/>
      <c r="O110" s="558"/>
      <c r="P110" s="558"/>
      <c r="Q110" s="558"/>
      <c r="R110" s="558"/>
      <c r="S110" s="558"/>
      <c r="T110" s="492"/>
    </row>
  </sheetData>
  <sheetProtection selectLockedCells="1" selectUnlockedCells="1"/>
  <mergeCells count="77">
    <mergeCell ref="C98:C100"/>
    <mergeCell ref="E98:E100"/>
    <mergeCell ref="C101:C103"/>
    <mergeCell ref="E101:E103"/>
    <mergeCell ref="C104:C106"/>
    <mergeCell ref="E104:E106"/>
    <mergeCell ref="C89:C91"/>
    <mergeCell ref="E89:E91"/>
    <mergeCell ref="C92:C94"/>
    <mergeCell ref="E92:E94"/>
    <mergeCell ref="C95:C97"/>
    <mergeCell ref="E95:E97"/>
    <mergeCell ref="C80:C82"/>
    <mergeCell ref="E80:E82"/>
    <mergeCell ref="C83:C85"/>
    <mergeCell ref="E83:E85"/>
    <mergeCell ref="C86:C88"/>
    <mergeCell ref="E86:E88"/>
    <mergeCell ref="C71:C73"/>
    <mergeCell ref="E71:E73"/>
    <mergeCell ref="C74:C76"/>
    <mergeCell ref="E74:E76"/>
    <mergeCell ref="C77:C79"/>
    <mergeCell ref="E77:E79"/>
    <mergeCell ref="C59:C61"/>
    <mergeCell ref="E59:E61"/>
    <mergeCell ref="C65:C67"/>
    <mergeCell ref="E65:E67"/>
    <mergeCell ref="C68:C70"/>
    <mergeCell ref="E68:E70"/>
    <mergeCell ref="C62:C64"/>
    <mergeCell ref="C50:C52"/>
    <mergeCell ref="E50:E52"/>
    <mergeCell ref="C53:C55"/>
    <mergeCell ref="E53:E55"/>
    <mergeCell ref="C56:C58"/>
    <mergeCell ref="E56:E58"/>
    <mergeCell ref="C41:C43"/>
    <mergeCell ref="E41:E43"/>
    <mergeCell ref="C44:C46"/>
    <mergeCell ref="E44:E46"/>
    <mergeCell ref="C47:C49"/>
    <mergeCell ref="E47:E49"/>
    <mergeCell ref="C32:C34"/>
    <mergeCell ref="E32:E34"/>
    <mergeCell ref="C35:C37"/>
    <mergeCell ref="E35:E37"/>
    <mergeCell ref="C38:C40"/>
    <mergeCell ref="E38:E40"/>
    <mergeCell ref="C23:C25"/>
    <mergeCell ref="E23:E25"/>
    <mergeCell ref="C26:C28"/>
    <mergeCell ref="E26:E28"/>
    <mergeCell ref="C29:C31"/>
    <mergeCell ref="E29:E31"/>
    <mergeCell ref="C14:C16"/>
    <mergeCell ref="E14:E16"/>
    <mergeCell ref="C17:C19"/>
    <mergeCell ref="E17:E19"/>
    <mergeCell ref="C20:C22"/>
    <mergeCell ref="E20:E22"/>
    <mergeCell ref="S6:S7"/>
    <mergeCell ref="C8:C10"/>
    <mergeCell ref="E8:E10"/>
    <mergeCell ref="C11:C13"/>
    <mergeCell ref="E11:E13"/>
    <mergeCell ref="B2:C2"/>
    <mergeCell ref="B3:R3"/>
    <mergeCell ref="K6:M6"/>
    <mergeCell ref="N6:N7"/>
    <mergeCell ref="O6:R6"/>
    <mergeCell ref="A6:A7"/>
    <mergeCell ref="B6:B7"/>
    <mergeCell ref="C6:C7"/>
    <mergeCell ref="D6:D7"/>
    <mergeCell ref="E6:E7"/>
    <mergeCell ref="F6:J6"/>
  </mergeCells>
  <printOptions/>
  <pageMargins left="0.25" right="0.25" top="0.75" bottom="0.75" header="0.5118055555555555" footer="0.5118055555555555"/>
  <pageSetup fitToHeight="0" fitToWidth="1"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6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4.57421875" style="444" customWidth="1"/>
    <col min="2" max="2" width="4.421875" style="445" customWidth="1"/>
    <col min="3" max="3" width="58.28125" style="446" customWidth="1"/>
    <col min="4" max="4" width="17.421875" style="447" customWidth="1"/>
    <col min="5" max="5" width="7.00390625" style="448" customWidth="1"/>
    <col min="6" max="6" width="8.00390625" style="449" customWidth="1"/>
    <col min="7" max="18" width="17.421875" style="450" customWidth="1"/>
    <col min="19" max="19" width="19.421875" style="450" customWidth="1"/>
    <col min="20" max="22" width="18.421875" style="450" customWidth="1"/>
    <col min="23" max="23" width="17.421875" style="450" customWidth="1"/>
    <col min="24" max="24" width="11.28125" style="343" customWidth="1"/>
    <col min="25" max="16384" width="9.140625" style="343" customWidth="1"/>
  </cols>
  <sheetData>
    <row r="1" spans="1:23" s="337" customFormat="1" ht="16.5">
      <c r="A1" s="335"/>
      <c r="B1" s="336" t="s">
        <v>669</v>
      </c>
      <c r="D1" s="338"/>
      <c r="E1" s="339"/>
      <c r="F1" s="340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</row>
    <row r="2" spans="1:23" s="337" customFormat="1" ht="15">
      <c r="A2" s="335"/>
      <c r="B2" s="1310" t="s">
        <v>636</v>
      </c>
      <c r="C2" s="1310"/>
      <c r="D2" s="338"/>
      <c r="E2" s="339"/>
      <c r="F2" s="340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1:23" ht="35.25" customHeight="1">
      <c r="A3" s="342"/>
      <c r="B3" s="1311" t="s">
        <v>650</v>
      </c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342"/>
    </row>
    <row r="4" spans="1:23" ht="15.75">
      <c r="A4" s="631" t="s">
        <v>261</v>
      </c>
      <c r="B4" s="344" t="s">
        <v>262</v>
      </c>
      <c r="C4" s="345" t="s">
        <v>263</v>
      </c>
      <c r="D4" s="345"/>
      <c r="E4" s="346" t="s">
        <v>264</v>
      </c>
      <c r="F4" s="631" t="s">
        <v>265</v>
      </c>
      <c r="G4" s="631" t="s">
        <v>266</v>
      </c>
      <c r="H4" s="631" t="s">
        <v>267</v>
      </c>
      <c r="I4" s="631" t="s">
        <v>268</v>
      </c>
      <c r="J4" s="631" t="s">
        <v>269</v>
      </c>
      <c r="K4" s="631" t="s">
        <v>270</v>
      </c>
      <c r="L4" s="631" t="s">
        <v>271</v>
      </c>
      <c r="M4" s="631" t="s">
        <v>272</v>
      </c>
      <c r="N4" s="631" t="s">
        <v>273</v>
      </c>
      <c r="O4" s="1312" t="s">
        <v>274</v>
      </c>
      <c r="P4" s="1312"/>
      <c r="Q4" s="631" t="s">
        <v>275</v>
      </c>
      <c r="R4" s="631" t="s">
        <v>276</v>
      </c>
      <c r="S4" s="631" t="s">
        <v>277</v>
      </c>
      <c r="T4" s="1312" t="s">
        <v>278</v>
      </c>
      <c r="U4" s="1312"/>
      <c r="V4" s="1312"/>
      <c r="W4" s="347" t="s">
        <v>279</v>
      </c>
    </row>
    <row r="5" spans="1:23" s="349" customFormat="1" ht="19.5" customHeight="1">
      <c r="A5" s="1300" t="s">
        <v>0</v>
      </c>
      <c r="B5" s="1301" t="s">
        <v>1</v>
      </c>
      <c r="C5" s="1302" t="s">
        <v>2</v>
      </c>
      <c r="D5" s="348"/>
      <c r="E5" s="1303" t="s">
        <v>280</v>
      </c>
      <c r="F5" s="1304" t="s">
        <v>281</v>
      </c>
      <c r="G5" s="1305" t="s">
        <v>282</v>
      </c>
      <c r="H5" s="1305"/>
      <c r="I5" s="1305"/>
      <c r="J5" s="1305"/>
      <c r="K5" s="1305"/>
      <c r="L5" s="1305"/>
      <c r="M5" s="1305" t="s">
        <v>283</v>
      </c>
      <c r="N5" s="1305"/>
      <c r="O5" s="1305"/>
      <c r="P5" s="1305"/>
      <c r="Q5" s="1319" t="s">
        <v>284</v>
      </c>
      <c r="R5" s="1319"/>
      <c r="S5" s="1306" t="s">
        <v>285</v>
      </c>
      <c r="T5" s="1307" t="s">
        <v>286</v>
      </c>
      <c r="U5" s="1307"/>
      <c r="V5" s="1307"/>
      <c r="W5" s="1313" t="s">
        <v>287</v>
      </c>
    </row>
    <row r="6" spans="1:23" ht="19.5" customHeight="1" thickBot="1" thickTop="1">
      <c r="A6" s="1300"/>
      <c r="B6" s="1300"/>
      <c r="C6" s="1302"/>
      <c r="D6" s="350"/>
      <c r="E6" s="1303"/>
      <c r="F6" s="1304"/>
      <c r="G6" s="1314" t="s">
        <v>288</v>
      </c>
      <c r="H6" s="1315" t="s">
        <v>289</v>
      </c>
      <c r="I6" s="1308" t="s">
        <v>290</v>
      </c>
      <c r="J6" s="1308" t="s">
        <v>291</v>
      </c>
      <c r="K6" s="1316" t="s">
        <v>292</v>
      </c>
      <c r="L6" s="1316"/>
      <c r="M6" s="1308" t="s">
        <v>210</v>
      </c>
      <c r="N6" s="1308" t="s">
        <v>212</v>
      </c>
      <c r="O6" s="1316" t="s">
        <v>293</v>
      </c>
      <c r="P6" s="1316"/>
      <c r="Q6" s="1308" t="s">
        <v>229</v>
      </c>
      <c r="R6" s="1317" t="s">
        <v>230</v>
      </c>
      <c r="S6" s="1306"/>
      <c r="T6" s="1318" t="s">
        <v>294</v>
      </c>
      <c r="U6" s="1308" t="s">
        <v>295</v>
      </c>
      <c r="V6" s="1309" t="s">
        <v>296</v>
      </c>
      <c r="W6" s="1313"/>
    </row>
    <row r="7" spans="1:23" ht="13.5" customHeight="1" thickBot="1" thickTop="1">
      <c r="A7" s="1300"/>
      <c r="B7" s="1300"/>
      <c r="C7" s="1302"/>
      <c r="D7" s="350"/>
      <c r="E7" s="1303"/>
      <c r="F7" s="1304"/>
      <c r="G7" s="1314"/>
      <c r="H7" s="1315"/>
      <c r="I7" s="1308"/>
      <c r="J7" s="1308" t="s">
        <v>297</v>
      </c>
      <c r="K7" s="1316"/>
      <c r="L7" s="1316"/>
      <c r="M7" s="1308"/>
      <c r="N7" s="1308"/>
      <c r="O7" s="1316"/>
      <c r="P7" s="1316"/>
      <c r="Q7" s="1308"/>
      <c r="R7" s="1317"/>
      <c r="S7" s="1306"/>
      <c r="T7" s="1318"/>
      <c r="U7" s="1308"/>
      <c r="V7" s="1309"/>
      <c r="W7" s="1313"/>
    </row>
    <row r="8" spans="1:23" ht="48.75" customHeight="1" thickBot="1" thickTop="1">
      <c r="A8" s="1300"/>
      <c r="B8" s="1300"/>
      <c r="C8" s="1302"/>
      <c r="D8" s="351"/>
      <c r="E8" s="1303"/>
      <c r="F8" s="1304"/>
      <c r="G8" s="1314"/>
      <c r="H8" s="1315"/>
      <c r="I8" s="1308"/>
      <c r="J8" s="1308" t="s">
        <v>298</v>
      </c>
      <c r="K8" s="630" t="s">
        <v>299</v>
      </c>
      <c r="L8" s="630" t="s">
        <v>300</v>
      </c>
      <c r="M8" s="1308"/>
      <c r="N8" s="1308"/>
      <c r="O8" s="630" t="s">
        <v>299</v>
      </c>
      <c r="P8" s="630" t="s">
        <v>300</v>
      </c>
      <c r="Q8" s="1308"/>
      <c r="R8" s="1317"/>
      <c r="S8" s="1306"/>
      <c r="T8" s="1318"/>
      <c r="U8" s="1308"/>
      <c r="V8" s="1309"/>
      <c r="W8" s="1313"/>
    </row>
    <row r="9" spans="1:23" s="358" customFormat="1" ht="17.25" customHeight="1" thickBot="1" thickTop="1">
      <c r="A9" s="352">
        <v>1</v>
      </c>
      <c r="B9" s="353">
        <v>1</v>
      </c>
      <c r="C9" s="1322" t="s">
        <v>301</v>
      </c>
      <c r="D9" s="354" t="s">
        <v>302</v>
      </c>
      <c r="E9" s="1321" t="s">
        <v>271</v>
      </c>
      <c r="F9" s="355"/>
      <c r="G9" s="356"/>
      <c r="H9" s="356"/>
      <c r="I9" s="356">
        <v>51270</v>
      </c>
      <c r="J9" s="356"/>
      <c r="K9" s="356"/>
      <c r="L9" s="356"/>
      <c r="M9" s="356"/>
      <c r="N9" s="356"/>
      <c r="O9" s="356"/>
      <c r="P9" s="356"/>
      <c r="Q9" s="356"/>
      <c r="R9" s="356"/>
      <c r="S9" s="357">
        <f>SUM(G9:R9)</f>
        <v>51270</v>
      </c>
      <c r="T9" s="357"/>
      <c r="U9" s="357"/>
      <c r="V9" s="357"/>
      <c r="W9" s="357">
        <f>SUM(S9:V9)</f>
        <v>51270</v>
      </c>
    </row>
    <row r="10" spans="1:23" ht="17.25" customHeight="1" thickBot="1" thickTop="1">
      <c r="A10" s="359"/>
      <c r="B10" s="360"/>
      <c r="C10" s="1322"/>
      <c r="D10" s="361" t="s">
        <v>303</v>
      </c>
      <c r="E10" s="1321"/>
      <c r="F10" s="362"/>
      <c r="G10" s="363">
        <f aca="true" t="shared" si="0" ref="G10:R10">G9+G11</f>
        <v>0</v>
      </c>
      <c r="H10" s="363">
        <f t="shared" si="0"/>
        <v>0</v>
      </c>
      <c r="I10" s="363">
        <f t="shared" si="0"/>
        <v>51270</v>
      </c>
      <c r="J10" s="363">
        <f t="shared" si="0"/>
        <v>0</v>
      </c>
      <c r="K10" s="363">
        <f t="shared" si="0"/>
        <v>0</v>
      </c>
      <c r="L10" s="363">
        <f t="shared" si="0"/>
        <v>0</v>
      </c>
      <c r="M10" s="363">
        <f t="shared" si="0"/>
        <v>0</v>
      </c>
      <c r="N10" s="363">
        <f t="shared" si="0"/>
        <v>0</v>
      </c>
      <c r="O10" s="363">
        <f t="shared" si="0"/>
        <v>0</v>
      </c>
      <c r="P10" s="363">
        <f t="shared" si="0"/>
        <v>0</v>
      </c>
      <c r="Q10" s="363">
        <f t="shared" si="0"/>
        <v>0</v>
      </c>
      <c r="R10" s="363">
        <f t="shared" si="0"/>
        <v>0</v>
      </c>
      <c r="S10" s="357">
        <f aca="true" t="shared" si="1" ref="S10:S73">SUM(G10:R10)</f>
        <v>51270</v>
      </c>
      <c r="T10" s="363">
        <f>T9+T11</f>
        <v>0</v>
      </c>
      <c r="U10" s="363">
        <f>U9+U11</f>
        <v>0</v>
      </c>
      <c r="V10" s="363">
        <f>V9+V11</f>
        <v>0</v>
      </c>
      <c r="W10" s="357">
        <f aca="true" t="shared" si="2" ref="W10:W73">SUM(S10:V10)</f>
        <v>51270</v>
      </c>
    </row>
    <row r="11" spans="1:23" ht="17.25" customHeight="1" thickTop="1">
      <c r="A11" s="359"/>
      <c r="B11" s="360"/>
      <c r="C11" s="1322"/>
      <c r="D11" s="361" t="s">
        <v>17</v>
      </c>
      <c r="E11" s="1321"/>
      <c r="F11" s="362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57">
        <f t="shared" si="1"/>
        <v>0</v>
      </c>
      <c r="T11" s="364"/>
      <c r="U11" s="364"/>
      <c r="V11" s="364"/>
      <c r="W11" s="357">
        <f t="shared" si="2"/>
        <v>0</v>
      </c>
    </row>
    <row r="12" spans="1:23" s="358" customFormat="1" ht="17.25" customHeight="1">
      <c r="A12" s="365"/>
      <c r="B12" s="366"/>
      <c r="C12" s="1320" t="s">
        <v>304</v>
      </c>
      <c r="D12" s="354" t="s">
        <v>302</v>
      </c>
      <c r="E12" s="1321" t="s">
        <v>271</v>
      </c>
      <c r="F12" s="367"/>
      <c r="G12" s="356"/>
      <c r="H12" s="356"/>
      <c r="I12" s="356"/>
      <c r="J12" s="356"/>
      <c r="K12" s="356"/>
      <c r="L12" s="356">
        <v>1000</v>
      </c>
      <c r="M12" s="356"/>
      <c r="N12" s="356"/>
      <c r="O12" s="356"/>
      <c r="P12" s="356"/>
      <c r="Q12" s="356"/>
      <c r="R12" s="356"/>
      <c r="S12" s="357">
        <f t="shared" si="1"/>
        <v>1000</v>
      </c>
      <c r="T12" s="357"/>
      <c r="U12" s="357"/>
      <c r="V12" s="357"/>
      <c r="W12" s="357">
        <f t="shared" si="2"/>
        <v>1000</v>
      </c>
    </row>
    <row r="13" spans="1:23" ht="17.25" customHeight="1">
      <c r="A13" s="368"/>
      <c r="B13" s="369"/>
      <c r="C13" s="1320"/>
      <c r="D13" s="361" t="s">
        <v>303</v>
      </c>
      <c r="E13" s="1321"/>
      <c r="F13" s="370"/>
      <c r="G13" s="363">
        <f aca="true" t="shared" si="3" ref="G13:V13">G12+G14</f>
        <v>0</v>
      </c>
      <c r="H13" s="363">
        <f t="shared" si="3"/>
        <v>0</v>
      </c>
      <c r="I13" s="363">
        <f t="shared" si="3"/>
        <v>0</v>
      </c>
      <c r="J13" s="363">
        <f t="shared" si="3"/>
        <v>0</v>
      </c>
      <c r="K13" s="363">
        <f t="shared" si="3"/>
        <v>0</v>
      </c>
      <c r="L13" s="363">
        <f t="shared" si="3"/>
        <v>1000</v>
      </c>
      <c r="M13" s="363">
        <f t="shared" si="3"/>
        <v>0</v>
      </c>
      <c r="N13" s="363">
        <f t="shared" si="3"/>
        <v>0</v>
      </c>
      <c r="O13" s="363">
        <f t="shared" si="3"/>
        <v>0</v>
      </c>
      <c r="P13" s="363">
        <f t="shared" si="3"/>
        <v>0</v>
      </c>
      <c r="Q13" s="363">
        <f t="shared" si="3"/>
        <v>0</v>
      </c>
      <c r="R13" s="363">
        <f t="shared" si="3"/>
        <v>0</v>
      </c>
      <c r="S13" s="357">
        <f t="shared" si="1"/>
        <v>1000</v>
      </c>
      <c r="T13" s="363">
        <f t="shared" si="3"/>
        <v>0</v>
      </c>
      <c r="U13" s="363">
        <f t="shared" si="3"/>
        <v>0</v>
      </c>
      <c r="V13" s="363">
        <f t="shared" si="3"/>
        <v>0</v>
      </c>
      <c r="W13" s="357">
        <f t="shared" si="2"/>
        <v>1000</v>
      </c>
    </row>
    <row r="14" spans="1:23" ht="17.25" customHeight="1">
      <c r="A14" s="368"/>
      <c r="B14" s="369"/>
      <c r="C14" s="1320"/>
      <c r="D14" s="361" t="s">
        <v>17</v>
      </c>
      <c r="E14" s="1321"/>
      <c r="F14" s="370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57">
        <f t="shared" si="1"/>
        <v>0</v>
      </c>
      <c r="T14" s="364"/>
      <c r="U14" s="364"/>
      <c r="V14" s="364"/>
      <c r="W14" s="357">
        <f t="shared" si="2"/>
        <v>0</v>
      </c>
    </row>
    <row r="15" spans="1:23" s="358" customFormat="1" ht="17.25" customHeight="1">
      <c r="A15" s="365"/>
      <c r="B15" s="366"/>
      <c r="C15" s="1320" t="s">
        <v>305</v>
      </c>
      <c r="D15" s="354" t="s">
        <v>302</v>
      </c>
      <c r="E15" s="1321" t="s">
        <v>271</v>
      </c>
      <c r="F15" s="367"/>
      <c r="G15" s="356"/>
      <c r="H15" s="356"/>
      <c r="I15" s="356"/>
      <c r="J15" s="356"/>
      <c r="K15" s="356"/>
      <c r="L15" s="356">
        <v>1000</v>
      </c>
      <c r="M15" s="356"/>
      <c r="N15" s="356"/>
      <c r="O15" s="356"/>
      <c r="P15" s="356"/>
      <c r="Q15" s="356"/>
      <c r="R15" s="356"/>
      <c r="S15" s="357">
        <f t="shared" si="1"/>
        <v>1000</v>
      </c>
      <c r="T15" s="357"/>
      <c r="U15" s="357"/>
      <c r="V15" s="357"/>
      <c r="W15" s="357">
        <f t="shared" si="2"/>
        <v>1000</v>
      </c>
    </row>
    <row r="16" spans="1:23" ht="17.25" customHeight="1">
      <c r="A16" s="368"/>
      <c r="B16" s="369"/>
      <c r="C16" s="1320"/>
      <c r="D16" s="361" t="s">
        <v>303</v>
      </c>
      <c r="E16" s="1321"/>
      <c r="F16" s="370"/>
      <c r="G16" s="363">
        <f aca="true" t="shared" si="4" ref="G16:V16">G15+G17</f>
        <v>0</v>
      </c>
      <c r="H16" s="363">
        <f t="shared" si="4"/>
        <v>0</v>
      </c>
      <c r="I16" s="363">
        <f t="shared" si="4"/>
        <v>0</v>
      </c>
      <c r="J16" s="363">
        <f t="shared" si="4"/>
        <v>0</v>
      </c>
      <c r="K16" s="363">
        <f t="shared" si="4"/>
        <v>0</v>
      </c>
      <c r="L16" s="363">
        <f t="shared" si="4"/>
        <v>1000</v>
      </c>
      <c r="M16" s="363">
        <f t="shared" si="4"/>
        <v>0</v>
      </c>
      <c r="N16" s="363">
        <f t="shared" si="4"/>
        <v>0</v>
      </c>
      <c r="O16" s="363">
        <f t="shared" si="4"/>
        <v>0</v>
      </c>
      <c r="P16" s="363">
        <f t="shared" si="4"/>
        <v>0</v>
      </c>
      <c r="Q16" s="363">
        <f t="shared" si="4"/>
        <v>0</v>
      </c>
      <c r="R16" s="363">
        <f t="shared" si="4"/>
        <v>0</v>
      </c>
      <c r="S16" s="357">
        <f t="shared" si="1"/>
        <v>1000</v>
      </c>
      <c r="T16" s="363">
        <f t="shared" si="4"/>
        <v>0</v>
      </c>
      <c r="U16" s="363">
        <f t="shared" si="4"/>
        <v>0</v>
      </c>
      <c r="V16" s="363">
        <f t="shared" si="4"/>
        <v>0</v>
      </c>
      <c r="W16" s="357">
        <f t="shared" si="2"/>
        <v>1000</v>
      </c>
    </row>
    <row r="17" spans="1:23" ht="17.25" customHeight="1">
      <c r="A17" s="368"/>
      <c r="B17" s="369"/>
      <c r="C17" s="1320"/>
      <c r="D17" s="361" t="s">
        <v>17</v>
      </c>
      <c r="E17" s="1321"/>
      <c r="F17" s="370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57">
        <f t="shared" si="1"/>
        <v>0</v>
      </c>
      <c r="T17" s="364"/>
      <c r="U17" s="364"/>
      <c r="V17" s="364"/>
      <c r="W17" s="357">
        <f t="shared" si="2"/>
        <v>0</v>
      </c>
    </row>
    <row r="18" spans="1:23" s="358" customFormat="1" ht="17.25" customHeight="1">
      <c r="A18" s="365"/>
      <c r="B18" s="366"/>
      <c r="C18" s="1320" t="s">
        <v>306</v>
      </c>
      <c r="D18" s="354" t="s">
        <v>302</v>
      </c>
      <c r="E18" s="1321" t="s">
        <v>271</v>
      </c>
      <c r="F18" s="367"/>
      <c r="G18" s="356"/>
      <c r="H18" s="356"/>
      <c r="I18" s="356"/>
      <c r="J18" s="356"/>
      <c r="K18" s="356"/>
      <c r="L18" s="356">
        <v>1000</v>
      </c>
      <c r="M18" s="356"/>
      <c r="N18" s="356"/>
      <c r="O18" s="356"/>
      <c r="P18" s="356"/>
      <c r="Q18" s="356"/>
      <c r="R18" s="356"/>
      <c r="S18" s="357">
        <f t="shared" si="1"/>
        <v>1000</v>
      </c>
      <c r="T18" s="357"/>
      <c r="U18" s="357"/>
      <c r="V18" s="357"/>
      <c r="W18" s="357">
        <f t="shared" si="2"/>
        <v>1000</v>
      </c>
    </row>
    <row r="19" spans="1:23" ht="17.25" customHeight="1">
      <c r="A19" s="368"/>
      <c r="B19" s="369"/>
      <c r="C19" s="1320"/>
      <c r="D19" s="361" t="s">
        <v>303</v>
      </c>
      <c r="E19" s="1321"/>
      <c r="F19" s="370"/>
      <c r="G19" s="363">
        <f aca="true" t="shared" si="5" ref="G19:V19">G18+G20</f>
        <v>0</v>
      </c>
      <c r="H19" s="363">
        <f t="shared" si="5"/>
        <v>0</v>
      </c>
      <c r="I19" s="363">
        <f t="shared" si="5"/>
        <v>0</v>
      </c>
      <c r="J19" s="363">
        <f t="shared" si="5"/>
        <v>0</v>
      </c>
      <c r="K19" s="363">
        <f t="shared" si="5"/>
        <v>0</v>
      </c>
      <c r="L19" s="363">
        <f t="shared" si="5"/>
        <v>1000</v>
      </c>
      <c r="M19" s="363">
        <f t="shared" si="5"/>
        <v>0</v>
      </c>
      <c r="N19" s="363">
        <f t="shared" si="5"/>
        <v>0</v>
      </c>
      <c r="O19" s="363">
        <f t="shared" si="5"/>
        <v>0</v>
      </c>
      <c r="P19" s="363">
        <f t="shared" si="5"/>
        <v>0</v>
      </c>
      <c r="Q19" s="363">
        <f t="shared" si="5"/>
        <v>0</v>
      </c>
      <c r="R19" s="363">
        <f t="shared" si="5"/>
        <v>0</v>
      </c>
      <c r="S19" s="357">
        <f t="shared" si="1"/>
        <v>1000</v>
      </c>
      <c r="T19" s="363">
        <f t="shared" si="5"/>
        <v>0</v>
      </c>
      <c r="U19" s="363">
        <f t="shared" si="5"/>
        <v>0</v>
      </c>
      <c r="V19" s="363">
        <f t="shared" si="5"/>
        <v>0</v>
      </c>
      <c r="W19" s="357">
        <f t="shared" si="2"/>
        <v>1000</v>
      </c>
    </row>
    <row r="20" spans="1:23" ht="17.25" customHeight="1">
      <c r="A20" s="368"/>
      <c r="B20" s="369"/>
      <c r="C20" s="1320"/>
      <c r="D20" s="361" t="s">
        <v>17</v>
      </c>
      <c r="E20" s="1321"/>
      <c r="F20" s="370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57">
        <f t="shared" si="1"/>
        <v>0</v>
      </c>
      <c r="T20" s="364"/>
      <c r="U20" s="364"/>
      <c r="V20" s="364"/>
      <c r="W20" s="357">
        <f t="shared" si="2"/>
        <v>0</v>
      </c>
    </row>
    <row r="21" spans="1:23" s="358" customFormat="1" ht="17.25" customHeight="1">
      <c r="A21" s="365"/>
      <c r="B21" s="366"/>
      <c r="C21" s="1320" t="s">
        <v>666</v>
      </c>
      <c r="D21" s="354" t="s">
        <v>302</v>
      </c>
      <c r="E21" s="1321" t="s">
        <v>271</v>
      </c>
      <c r="F21" s="367"/>
      <c r="G21" s="356"/>
      <c r="H21" s="356"/>
      <c r="I21" s="356"/>
      <c r="J21" s="356"/>
      <c r="K21" s="356"/>
      <c r="L21" s="356">
        <v>25000</v>
      </c>
      <c r="M21" s="356"/>
      <c r="N21" s="356"/>
      <c r="O21" s="356"/>
      <c r="P21" s="356"/>
      <c r="Q21" s="356"/>
      <c r="R21" s="356"/>
      <c r="S21" s="357">
        <f t="shared" si="1"/>
        <v>25000</v>
      </c>
      <c r="T21" s="357"/>
      <c r="U21" s="357"/>
      <c r="V21" s="357"/>
      <c r="W21" s="357">
        <f t="shared" si="2"/>
        <v>25000</v>
      </c>
    </row>
    <row r="22" spans="1:23" ht="18.75" customHeight="1">
      <c r="A22" s="368"/>
      <c r="B22" s="369"/>
      <c r="C22" s="1320"/>
      <c r="D22" s="361" t="s">
        <v>303</v>
      </c>
      <c r="E22" s="1321"/>
      <c r="F22" s="370"/>
      <c r="G22" s="363">
        <f aca="true" t="shared" si="6" ref="G22:V22">G21+G23</f>
        <v>0</v>
      </c>
      <c r="H22" s="363">
        <f t="shared" si="6"/>
        <v>0</v>
      </c>
      <c r="I22" s="363">
        <f t="shared" si="6"/>
        <v>0</v>
      </c>
      <c r="J22" s="363">
        <f t="shared" si="6"/>
        <v>0</v>
      </c>
      <c r="K22" s="363">
        <f t="shared" si="6"/>
        <v>0</v>
      </c>
      <c r="L22" s="363">
        <f t="shared" si="6"/>
        <v>25000</v>
      </c>
      <c r="M22" s="363">
        <f t="shared" si="6"/>
        <v>0</v>
      </c>
      <c r="N22" s="363">
        <f t="shared" si="6"/>
        <v>0</v>
      </c>
      <c r="O22" s="363">
        <f t="shared" si="6"/>
        <v>0</v>
      </c>
      <c r="P22" s="363">
        <f t="shared" si="6"/>
        <v>0</v>
      </c>
      <c r="Q22" s="363">
        <f t="shared" si="6"/>
        <v>0</v>
      </c>
      <c r="R22" s="363">
        <f t="shared" si="6"/>
        <v>0</v>
      </c>
      <c r="S22" s="357">
        <f t="shared" si="1"/>
        <v>25000</v>
      </c>
      <c r="T22" s="363">
        <f t="shared" si="6"/>
        <v>0</v>
      </c>
      <c r="U22" s="363">
        <f t="shared" si="6"/>
        <v>0</v>
      </c>
      <c r="V22" s="363">
        <f t="shared" si="6"/>
        <v>0</v>
      </c>
      <c r="W22" s="357">
        <f t="shared" si="2"/>
        <v>25000</v>
      </c>
    </row>
    <row r="23" spans="1:23" ht="17.25" customHeight="1">
      <c r="A23" s="368"/>
      <c r="B23" s="369"/>
      <c r="C23" s="1320"/>
      <c r="D23" s="361" t="s">
        <v>17</v>
      </c>
      <c r="E23" s="1321"/>
      <c r="F23" s="370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57">
        <f t="shared" si="1"/>
        <v>0</v>
      </c>
      <c r="T23" s="364"/>
      <c r="U23" s="364"/>
      <c r="V23" s="364"/>
      <c r="W23" s="357">
        <f t="shared" si="2"/>
        <v>0</v>
      </c>
    </row>
    <row r="24" spans="1:23" s="358" customFormat="1" ht="17.25" customHeight="1">
      <c r="A24" s="365"/>
      <c r="B24" s="366"/>
      <c r="C24" s="1320" t="s">
        <v>307</v>
      </c>
      <c r="D24" s="354" t="s">
        <v>302</v>
      </c>
      <c r="E24" s="1321" t="s">
        <v>271</v>
      </c>
      <c r="F24" s="367"/>
      <c r="G24" s="356"/>
      <c r="H24" s="356"/>
      <c r="I24" s="356">
        <v>2000</v>
      </c>
      <c r="J24" s="356"/>
      <c r="K24" s="356"/>
      <c r="L24" s="356"/>
      <c r="M24" s="356"/>
      <c r="N24" s="356"/>
      <c r="O24" s="356"/>
      <c r="P24" s="356"/>
      <c r="Q24" s="356"/>
      <c r="R24" s="356"/>
      <c r="S24" s="357">
        <f t="shared" si="1"/>
        <v>2000</v>
      </c>
      <c r="T24" s="357"/>
      <c r="U24" s="357"/>
      <c r="V24" s="357"/>
      <c r="W24" s="357">
        <f t="shared" si="2"/>
        <v>2000</v>
      </c>
    </row>
    <row r="25" spans="1:23" ht="17.25" customHeight="1">
      <c r="A25" s="368"/>
      <c r="B25" s="369"/>
      <c r="C25" s="1320"/>
      <c r="D25" s="361" t="s">
        <v>303</v>
      </c>
      <c r="E25" s="1321"/>
      <c r="F25" s="370"/>
      <c r="G25" s="363">
        <f aca="true" t="shared" si="7" ref="G25:V25">G24+G26</f>
        <v>0</v>
      </c>
      <c r="H25" s="363">
        <f t="shared" si="7"/>
        <v>0</v>
      </c>
      <c r="I25" s="363">
        <f t="shared" si="7"/>
        <v>2000</v>
      </c>
      <c r="J25" s="363">
        <f t="shared" si="7"/>
        <v>0</v>
      </c>
      <c r="K25" s="363">
        <f t="shared" si="7"/>
        <v>0</v>
      </c>
      <c r="L25" s="363">
        <f t="shared" si="7"/>
        <v>0</v>
      </c>
      <c r="M25" s="363">
        <f t="shared" si="7"/>
        <v>0</v>
      </c>
      <c r="N25" s="363">
        <f t="shared" si="7"/>
        <v>0</v>
      </c>
      <c r="O25" s="363">
        <f t="shared" si="7"/>
        <v>0</v>
      </c>
      <c r="P25" s="363">
        <f t="shared" si="7"/>
        <v>0</v>
      </c>
      <c r="Q25" s="363">
        <f t="shared" si="7"/>
        <v>0</v>
      </c>
      <c r="R25" s="363">
        <f t="shared" si="7"/>
        <v>0</v>
      </c>
      <c r="S25" s="357">
        <f t="shared" si="1"/>
        <v>2000</v>
      </c>
      <c r="T25" s="363">
        <f t="shared" si="7"/>
        <v>0</v>
      </c>
      <c r="U25" s="363">
        <f t="shared" si="7"/>
        <v>0</v>
      </c>
      <c r="V25" s="363">
        <f t="shared" si="7"/>
        <v>0</v>
      </c>
      <c r="W25" s="357">
        <f t="shared" si="2"/>
        <v>2000</v>
      </c>
    </row>
    <row r="26" spans="1:23" ht="17.25" customHeight="1">
      <c r="A26" s="368"/>
      <c r="B26" s="369"/>
      <c r="C26" s="1320"/>
      <c r="D26" s="361" t="s">
        <v>17</v>
      </c>
      <c r="E26" s="1321"/>
      <c r="F26" s="370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57">
        <f t="shared" si="1"/>
        <v>0</v>
      </c>
      <c r="T26" s="364"/>
      <c r="U26" s="364"/>
      <c r="V26" s="364"/>
      <c r="W26" s="357">
        <f t="shared" si="2"/>
        <v>0</v>
      </c>
    </row>
    <row r="27" spans="1:23" s="358" customFormat="1" ht="17.25" customHeight="1">
      <c r="A27" s="365"/>
      <c r="B27" s="366"/>
      <c r="C27" s="1320" t="s">
        <v>308</v>
      </c>
      <c r="D27" s="354" t="s">
        <v>302</v>
      </c>
      <c r="E27" s="1321" t="s">
        <v>271</v>
      </c>
      <c r="F27" s="367">
        <v>3</v>
      </c>
      <c r="G27" s="356">
        <v>24820</v>
      </c>
      <c r="H27" s="356">
        <v>5460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7">
        <f t="shared" si="1"/>
        <v>30280</v>
      </c>
      <c r="T27" s="357"/>
      <c r="U27" s="357"/>
      <c r="V27" s="357"/>
      <c r="W27" s="357">
        <f t="shared" si="2"/>
        <v>30280</v>
      </c>
    </row>
    <row r="28" spans="1:23" ht="17.25" customHeight="1">
      <c r="A28" s="368"/>
      <c r="B28" s="369"/>
      <c r="C28" s="1320"/>
      <c r="D28" s="361" t="s">
        <v>303</v>
      </c>
      <c r="E28" s="1321"/>
      <c r="F28" s="370"/>
      <c r="G28" s="363">
        <f aca="true" t="shared" si="8" ref="G28:V28">G27+G29</f>
        <v>24820</v>
      </c>
      <c r="H28" s="363">
        <f t="shared" si="8"/>
        <v>5460</v>
      </c>
      <c r="I28" s="363">
        <f t="shared" si="8"/>
        <v>0</v>
      </c>
      <c r="J28" s="363">
        <f t="shared" si="8"/>
        <v>0</v>
      </c>
      <c r="K28" s="363">
        <f t="shared" si="8"/>
        <v>0</v>
      </c>
      <c r="L28" s="363">
        <f t="shared" si="8"/>
        <v>0</v>
      </c>
      <c r="M28" s="363">
        <f t="shared" si="8"/>
        <v>0</v>
      </c>
      <c r="N28" s="363">
        <f t="shared" si="8"/>
        <v>0</v>
      </c>
      <c r="O28" s="363">
        <f t="shared" si="8"/>
        <v>0</v>
      </c>
      <c r="P28" s="363">
        <f t="shared" si="8"/>
        <v>0</v>
      </c>
      <c r="Q28" s="363">
        <f t="shared" si="8"/>
        <v>0</v>
      </c>
      <c r="R28" s="363">
        <f t="shared" si="8"/>
        <v>0</v>
      </c>
      <c r="S28" s="357">
        <f t="shared" si="1"/>
        <v>30280</v>
      </c>
      <c r="T28" s="363">
        <f t="shared" si="8"/>
        <v>0</v>
      </c>
      <c r="U28" s="363">
        <f t="shared" si="8"/>
        <v>0</v>
      </c>
      <c r="V28" s="363">
        <f t="shared" si="8"/>
        <v>0</v>
      </c>
      <c r="W28" s="357">
        <f t="shared" si="2"/>
        <v>30280</v>
      </c>
    </row>
    <row r="29" spans="1:23" s="376" customFormat="1" ht="17.25" customHeight="1">
      <c r="A29" s="371"/>
      <c r="B29" s="372"/>
      <c r="C29" s="1320"/>
      <c r="D29" s="361" t="s">
        <v>17</v>
      </c>
      <c r="E29" s="1321"/>
      <c r="F29" s="373"/>
      <c r="G29" s="374">
        <v>0</v>
      </c>
      <c r="H29" s="374">
        <v>0</v>
      </c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57">
        <f t="shared" si="1"/>
        <v>0</v>
      </c>
      <c r="T29" s="375"/>
      <c r="U29" s="375"/>
      <c r="V29" s="375"/>
      <c r="W29" s="357">
        <f t="shared" si="2"/>
        <v>0</v>
      </c>
    </row>
    <row r="30" spans="1:23" s="358" customFormat="1" ht="17.25" customHeight="1">
      <c r="A30" s="365"/>
      <c r="B30" s="377"/>
      <c r="C30" s="1320" t="s">
        <v>309</v>
      </c>
      <c r="D30" s="354" t="s">
        <v>302</v>
      </c>
      <c r="E30" s="1321" t="s">
        <v>271</v>
      </c>
      <c r="F30" s="367"/>
      <c r="G30" s="356"/>
      <c r="H30" s="356"/>
      <c r="I30" s="356">
        <v>55000</v>
      </c>
      <c r="J30" s="356"/>
      <c r="K30" s="356"/>
      <c r="L30" s="356"/>
      <c r="M30" s="356"/>
      <c r="N30" s="356">
        <v>20000</v>
      </c>
      <c r="O30" s="356"/>
      <c r="P30" s="356"/>
      <c r="Q30" s="356"/>
      <c r="R30" s="356"/>
      <c r="S30" s="357">
        <f t="shared" si="1"/>
        <v>75000</v>
      </c>
      <c r="T30" s="357"/>
      <c r="U30" s="357"/>
      <c r="V30" s="357"/>
      <c r="W30" s="357">
        <f t="shared" si="2"/>
        <v>75000</v>
      </c>
    </row>
    <row r="31" spans="1:23" ht="17.25" customHeight="1">
      <c r="A31" s="368"/>
      <c r="B31" s="378"/>
      <c r="C31" s="1320"/>
      <c r="D31" s="361" t="s">
        <v>303</v>
      </c>
      <c r="E31" s="1321"/>
      <c r="F31" s="370"/>
      <c r="G31" s="363">
        <f aca="true" t="shared" si="9" ref="G31:V31">G30+G32</f>
        <v>0</v>
      </c>
      <c r="H31" s="363">
        <f t="shared" si="9"/>
        <v>0</v>
      </c>
      <c r="I31" s="363">
        <f t="shared" si="9"/>
        <v>55000</v>
      </c>
      <c r="J31" s="363">
        <f t="shared" si="9"/>
        <v>0</v>
      </c>
      <c r="K31" s="363">
        <f t="shared" si="9"/>
        <v>0</v>
      </c>
      <c r="L31" s="363">
        <f t="shared" si="9"/>
        <v>0</v>
      </c>
      <c r="M31" s="363">
        <f t="shared" si="9"/>
        <v>0</v>
      </c>
      <c r="N31" s="363">
        <f t="shared" si="9"/>
        <v>20000</v>
      </c>
      <c r="O31" s="363">
        <f t="shared" si="9"/>
        <v>0</v>
      </c>
      <c r="P31" s="363">
        <f t="shared" si="9"/>
        <v>0</v>
      </c>
      <c r="Q31" s="363">
        <f t="shared" si="9"/>
        <v>0</v>
      </c>
      <c r="R31" s="363">
        <f t="shared" si="9"/>
        <v>0</v>
      </c>
      <c r="S31" s="357">
        <f t="shared" si="1"/>
        <v>75000</v>
      </c>
      <c r="T31" s="363">
        <f t="shared" si="9"/>
        <v>0</v>
      </c>
      <c r="U31" s="363">
        <f t="shared" si="9"/>
        <v>0</v>
      </c>
      <c r="V31" s="363">
        <f t="shared" si="9"/>
        <v>0</v>
      </c>
      <c r="W31" s="357">
        <f t="shared" si="2"/>
        <v>75000</v>
      </c>
    </row>
    <row r="32" spans="1:23" s="384" customFormat="1" ht="17.25" customHeight="1">
      <c r="A32" s="379"/>
      <c r="B32" s="380"/>
      <c r="C32" s="1320"/>
      <c r="D32" s="361" t="s">
        <v>17</v>
      </c>
      <c r="E32" s="1321"/>
      <c r="F32" s="381"/>
      <c r="G32" s="382"/>
      <c r="H32" s="382"/>
      <c r="I32" s="382">
        <v>0</v>
      </c>
      <c r="J32" s="382"/>
      <c r="K32" s="382"/>
      <c r="L32" s="382"/>
      <c r="M32" s="382"/>
      <c r="N32" s="382">
        <v>0</v>
      </c>
      <c r="O32" s="382"/>
      <c r="P32" s="382"/>
      <c r="Q32" s="382"/>
      <c r="R32" s="382"/>
      <c r="S32" s="357">
        <f t="shared" si="1"/>
        <v>0</v>
      </c>
      <c r="T32" s="383"/>
      <c r="U32" s="383"/>
      <c r="V32" s="383"/>
      <c r="W32" s="357">
        <f t="shared" si="2"/>
        <v>0</v>
      </c>
    </row>
    <row r="33" spans="1:23" s="358" customFormat="1" ht="17.25" customHeight="1">
      <c r="A33" s="385"/>
      <c r="B33" s="386"/>
      <c r="C33" s="1323" t="s">
        <v>310</v>
      </c>
      <c r="D33" s="354" t="s">
        <v>302</v>
      </c>
      <c r="E33" s="1321" t="s">
        <v>271</v>
      </c>
      <c r="F33" s="387"/>
      <c r="G33" s="356"/>
      <c r="H33" s="356"/>
      <c r="I33" s="356">
        <v>28000</v>
      </c>
      <c r="J33" s="356"/>
      <c r="K33" s="356"/>
      <c r="L33" s="356"/>
      <c r="M33" s="356">
        <v>42940</v>
      </c>
      <c r="N33" s="356">
        <v>11698</v>
      </c>
      <c r="O33" s="356"/>
      <c r="P33" s="356"/>
      <c r="Q33" s="356"/>
      <c r="R33" s="356"/>
      <c r="S33" s="357">
        <f t="shared" si="1"/>
        <v>82638</v>
      </c>
      <c r="T33" s="388"/>
      <c r="U33" s="388"/>
      <c r="V33" s="388"/>
      <c r="W33" s="357">
        <f t="shared" si="2"/>
        <v>82638</v>
      </c>
    </row>
    <row r="34" spans="1:23" ht="17.25" customHeight="1">
      <c r="A34" s="389"/>
      <c r="B34" s="390"/>
      <c r="C34" s="1323"/>
      <c r="D34" s="361" t="s">
        <v>303</v>
      </c>
      <c r="E34" s="1321"/>
      <c r="F34" s="391"/>
      <c r="G34" s="363">
        <f aca="true" t="shared" si="10" ref="G34:V34">G33+G35</f>
        <v>0</v>
      </c>
      <c r="H34" s="363">
        <f t="shared" si="10"/>
        <v>0</v>
      </c>
      <c r="I34" s="363">
        <f t="shared" si="10"/>
        <v>28000</v>
      </c>
      <c r="J34" s="363">
        <f t="shared" si="10"/>
        <v>0</v>
      </c>
      <c r="K34" s="363">
        <f t="shared" si="10"/>
        <v>0</v>
      </c>
      <c r="L34" s="363">
        <f t="shared" si="10"/>
        <v>0</v>
      </c>
      <c r="M34" s="363">
        <f t="shared" si="10"/>
        <v>42940</v>
      </c>
      <c r="N34" s="363">
        <f t="shared" si="10"/>
        <v>22696</v>
      </c>
      <c r="O34" s="363">
        <f t="shared" si="10"/>
        <v>0</v>
      </c>
      <c r="P34" s="363">
        <f t="shared" si="10"/>
        <v>0</v>
      </c>
      <c r="Q34" s="363">
        <f t="shared" si="10"/>
        <v>0</v>
      </c>
      <c r="R34" s="363">
        <f t="shared" si="10"/>
        <v>0</v>
      </c>
      <c r="S34" s="357">
        <f t="shared" si="1"/>
        <v>93636</v>
      </c>
      <c r="T34" s="363">
        <f t="shared" si="10"/>
        <v>0</v>
      </c>
      <c r="U34" s="363">
        <f t="shared" si="10"/>
        <v>0</v>
      </c>
      <c r="V34" s="363">
        <f t="shared" si="10"/>
        <v>0</v>
      </c>
      <c r="W34" s="357">
        <f t="shared" si="2"/>
        <v>93636</v>
      </c>
    </row>
    <row r="35" spans="1:23" s="673" customFormat="1" ht="17.25" customHeight="1">
      <c r="A35" s="921"/>
      <c r="B35" s="922"/>
      <c r="C35" s="1323"/>
      <c r="D35" s="930" t="s">
        <v>17</v>
      </c>
      <c r="E35" s="1321"/>
      <c r="F35" s="923"/>
      <c r="G35" s="671"/>
      <c r="H35" s="671"/>
      <c r="I35" s="671">
        <v>0</v>
      </c>
      <c r="J35" s="671"/>
      <c r="K35" s="671"/>
      <c r="L35" s="671"/>
      <c r="M35" s="671"/>
      <c r="N35" s="671">
        <v>10998</v>
      </c>
      <c r="O35" s="671"/>
      <c r="P35" s="671"/>
      <c r="Q35" s="671"/>
      <c r="R35" s="671"/>
      <c r="S35" s="659">
        <f t="shared" si="1"/>
        <v>10998</v>
      </c>
      <c r="T35" s="924"/>
      <c r="U35" s="924"/>
      <c r="V35" s="924"/>
      <c r="W35" s="659">
        <f t="shared" si="2"/>
        <v>10998</v>
      </c>
    </row>
    <row r="36" spans="1:23" s="358" customFormat="1" ht="17.25" customHeight="1">
      <c r="A36" s="365"/>
      <c r="B36" s="393"/>
      <c r="C36" s="1320" t="s">
        <v>311</v>
      </c>
      <c r="D36" s="354" t="s">
        <v>302</v>
      </c>
      <c r="E36" s="1321" t="s">
        <v>271</v>
      </c>
      <c r="F36" s="367"/>
      <c r="G36" s="356"/>
      <c r="H36" s="356"/>
      <c r="I36" s="356">
        <v>57020</v>
      </c>
      <c r="J36" s="356"/>
      <c r="K36" s="356"/>
      <c r="L36" s="356"/>
      <c r="M36" s="356">
        <v>1500</v>
      </c>
      <c r="N36" s="356"/>
      <c r="O36" s="356"/>
      <c r="P36" s="356"/>
      <c r="Q36" s="356"/>
      <c r="R36" s="356"/>
      <c r="S36" s="357">
        <f t="shared" si="1"/>
        <v>58520</v>
      </c>
      <c r="T36" s="357"/>
      <c r="U36" s="357"/>
      <c r="V36" s="357"/>
      <c r="W36" s="357">
        <f t="shared" si="2"/>
        <v>58520</v>
      </c>
    </row>
    <row r="37" spans="1:23" ht="17.25" customHeight="1">
      <c r="A37" s="368"/>
      <c r="B37" s="394"/>
      <c r="C37" s="1320"/>
      <c r="D37" s="361" t="s">
        <v>303</v>
      </c>
      <c r="E37" s="1321"/>
      <c r="F37" s="370"/>
      <c r="G37" s="363">
        <f aca="true" t="shared" si="11" ref="G37:R37">G36+G38</f>
        <v>0</v>
      </c>
      <c r="H37" s="363">
        <f t="shared" si="11"/>
        <v>0</v>
      </c>
      <c r="I37" s="363">
        <f t="shared" si="11"/>
        <v>57020</v>
      </c>
      <c r="J37" s="363">
        <f t="shared" si="11"/>
        <v>0</v>
      </c>
      <c r="K37" s="363">
        <f t="shared" si="11"/>
        <v>0</v>
      </c>
      <c r="L37" s="363">
        <f t="shared" si="11"/>
        <v>0</v>
      </c>
      <c r="M37" s="363">
        <f t="shared" si="11"/>
        <v>1500</v>
      </c>
      <c r="N37" s="363">
        <f t="shared" si="11"/>
        <v>0</v>
      </c>
      <c r="O37" s="363">
        <f t="shared" si="11"/>
        <v>0</v>
      </c>
      <c r="P37" s="363">
        <f t="shared" si="11"/>
        <v>0</v>
      </c>
      <c r="Q37" s="363">
        <f t="shared" si="11"/>
        <v>0</v>
      </c>
      <c r="R37" s="363">
        <f t="shared" si="11"/>
        <v>0</v>
      </c>
      <c r="S37" s="357">
        <f t="shared" si="1"/>
        <v>58520</v>
      </c>
      <c r="T37" s="364"/>
      <c r="U37" s="364"/>
      <c r="V37" s="364"/>
      <c r="W37" s="357">
        <f t="shared" si="2"/>
        <v>58520</v>
      </c>
    </row>
    <row r="38" spans="1:23" s="384" customFormat="1" ht="17.25" customHeight="1">
      <c r="A38" s="379"/>
      <c r="B38" s="395"/>
      <c r="C38" s="1320"/>
      <c r="D38" s="361" t="s">
        <v>17</v>
      </c>
      <c r="E38" s="1321"/>
      <c r="F38" s="381"/>
      <c r="G38" s="382"/>
      <c r="H38" s="382"/>
      <c r="I38" s="382"/>
      <c r="J38" s="382"/>
      <c r="K38" s="382"/>
      <c r="L38" s="382"/>
      <c r="M38" s="382"/>
      <c r="N38" s="382">
        <v>0</v>
      </c>
      <c r="O38" s="382"/>
      <c r="P38" s="382"/>
      <c r="Q38" s="382"/>
      <c r="R38" s="382"/>
      <c r="S38" s="357">
        <f t="shared" si="1"/>
        <v>0</v>
      </c>
      <c r="T38" s="383"/>
      <c r="U38" s="383"/>
      <c r="V38" s="383"/>
      <c r="W38" s="357">
        <f t="shared" si="2"/>
        <v>0</v>
      </c>
    </row>
    <row r="39" spans="1:23" ht="17.25" customHeight="1">
      <c r="A39" s="368"/>
      <c r="B39" s="394"/>
      <c r="C39" s="1324" t="s">
        <v>312</v>
      </c>
      <c r="D39" s="354" t="s">
        <v>302</v>
      </c>
      <c r="E39" s="1325" t="s">
        <v>271</v>
      </c>
      <c r="F39" s="370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57">
        <f t="shared" si="1"/>
        <v>0</v>
      </c>
      <c r="T39" s="364"/>
      <c r="U39" s="364"/>
      <c r="V39" s="364"/>
      <c r="W39" s="357">
        <f t="shared" si="2"/>
        <v>0</v>
      </c>
    </row>
    <row r="40" spans="1:23" ht="17.25" customHeight="1">
      <c r="A40" s="368"/>
      <c r="B40" s="394"/>
      <c r="C40" s="1324"/>
      <c r="D40" s="361" t="s">
        <v>303</v>
      </c>
      <c r="E40" s="1325"/>
      <c r="F40" s="370"/>
      <c r="G40" s="363">
        <f aca="true" t="shared" si="12" ref="G40:V40">G39+G41</f>
        <v>0</v>
      </c>
      <c r="H40" s="363">
        <f t="shared" si="12"/>
        <v>0</v>
      </c>
      <c r="I40" s="363">
        <f t="shared" si="12"/>
        <v>0</v>
      </c>
      <c r="J40" s="363">
        <f t="shared" si="12"/>
        <v>0</v>
      </c>
      <c r="K40" s="363">
        <f t="shared" si="12"/>
        <v>0</v>
      </c>
      <c r="L40" s="363">
        <f t="shared" si="12"/>
        <v>0</v>
      </c>
      <c r="M40" s="363">
        <f t="shared" si="12"/>
        <v>0</v>
      </c>
      <c r="N40" s="363">
        <f t="shared" si="12"/>
        <v>0</v>
      </c>
      <c r="O40" s="363">
        <f t="shared" si="12"/>
        <v>0</v>
      </c>
      <c r="P40" s="363">
        <f t="shared" si="12"/>
        <v>0</v>
      </c>
      <c r="Q40" s="363">
        <f t="shared" si="12"/>
        <v>0</v>
      </c>
      <c r="R40" s="363">
        <f t="shared" si="12"/>
        <v>0</v>
      </c>
      <c r="S40" s="357">
        <f t="shared" si="1"/>
        <v>0</v>
      </c>
      <c r="T40" s="363">
        <f t="shared" si="12"/>
        <v>0</v>
      </c>
      <c r="U40" s="363">
        <f t="shared" si="12"/>
        <v>0</v>
      </c>
      <c r="V40" s="363">
        <f t="shared" si="12"/>
        <v>0</v>
      </c>
      <c r="W40" s="357">
        <f t="shared" si="2"/>
        <v>0</v>
      </c>
    </row>
    <row r="41" spans="1:23" s="384" customFormat="1" ht="17.25" customHeight="1">
      <c r="A41" s="379"/>
      <c r="B41" s="395"/>
      <c r="C41" s="1324"/>
      <c r="D41" s="361" t="s">
        <v>17</v>
      </c>
      <c r="E41" s="1325"/>
      <c r="F41" s="381"/>
      <c r="G41" s="382"/>
      <c r="H41" s="382"/>
      <c r="I41" s="382"/>
      <c r="J41" s="382"/>
      <c r="K41" s="382"/>
      <c r="L41" s="382"/>
      <c r="M41" s="382">
        <v>0</v>
      </c>
      <c r="N41" s="382">
        <v>0</v>
      </c>
      <c r="O41" s="382"/>
      <c r="P41" s="382"/>
      <c r="Q41" s="382"/>
      <c r="R41" s="382"/>
      <c r="S41" s="357">
        <f t="shared" si="1"/>
        <v>0</v>
      </c>
      <c r="T41" s="383"/>
      <c r="U41" s="383"/>
      <c r="V41" s="383"/>
      <c r="W41" s="357">
        <f t="shared" si="2"/>
        <v>0</v>
      </c>
    </row>
    <row r="42" spans="1:23" s="358" customFormat="1" ht="17.25" customHeight="1">
      <c r="A42" s="365"/>
      <c r="B42" s="393"/>
      <c r="C42" s="1320" t="s">
        <v>313</v>
      </c>
      <c r="D42" s="354" t="s">
        <v>302</v>
      </c>
      <c r="E42" s="1321" t="s">
        <v>271</v>
      </c>
      <c r="F42" s="367"/>
      <c r="G42" s="356"/>
      <c r="H42" s="356"/>
      <c r="I42" s="356">
        <v>63000</v>
      </c>
      <c r="J42" s="356"/>
      <c r="K42" s="356"/>
      <c r="L42" s="356"/>
      <c r="M42" s="356"/>
      <c r="N42" s="356"/>
      <c r="O42" s="356"/>
      <c r="P42" s="356"/>
      <c r="Q42" s="356"/>
      <c r="R42" s="356"/>
      <c r="S42" s="357">
        <f t="shared" si="1"/>
        <v>63000</v>
      </c>
      <c r="T42" s="357"/>
      <c r="U42" s="357"/>
      <c r="V42" s="357"/>
      <c r="W42" s="357">
        <f t="shared" si="2"/>
        <v>63000</v>
      </c>
    </row>
    <row r="43" spans="1:23" ht="17.25" customHeight="1">
      <c r="A43" s="368"/>
      <c r="B43" s="394"/>
      <c r="C43" s="1320"/>
      <c r="D43" s="361" t="s">
        <v>303</v>
      </c>
      <c r="E43" s="1321"/>
      <c r="F43" s="370"/>
      <c r="G43" s="363">
        <f aca="true" t="shared" si="13" ref="G43:V43">G42+G44</f>
        <v>0</v>
      </c>
      <c r="H43" s="363">
        <f t="shared" si="13"/>
        <v>0</v>
      </c>
      <c r="I43" s="363">
        <f t="shared" si="13"/>
        <v>63000</v>
      </c>
      <c r="J43" s="363">
        <f t="shared" si="13"/>
        <v>0</v>
      </c>
      <c r="K43" s="363">
        <f t="shared" si="13"/>
        <v>0</v>
      </c>
      <c r="L43" s="363">
        <f t="shared" si="13"/>
        <v>0</v>
      </c>
      <c r="M43" s="363">
        <f t="shared" si="13"/>
        <v>0</v>
      </c>
      <c r="N43" s="363">
        <f t="shared" si="13"/>
        <v>0</v>
      </c>
      <c r="O43" s="363">
        <f t="shared" si="13"/>
        <v>0</v>
      </c>
      <c r="P43" s="363">
        <f t="shared" si="13"/>
        <v>0</v>
      </c>
      <c r="Q43" s="363">
        <f t="shared" si="13"/>
        <v>0</v>
      </c>
      <c r="R43" s="363">
        <f t="shared" si="13"/>
        <v>0</v>
      </c>
      <c r="S43" s="357">
        <f t="shared" si="1"/>
        <v>63000</v>
      </c>
      <c r="T43" s="363">
        <f t="shared" si="13"/>
        <v>0</v>
      </c>
      <c r="U43" s="363">
        <f t="shared" si="13"/>
        <v>0</v>
      </c>
      <c r="V43" s="363">
        <f t="shared" si="13"/>
        <v>0</v>
      </c>
      <c r="W43" s="357">
        <f t="shared" si="2"/>
        <v>63000</v>
      </c>
    </row>
    <row r="44" spans="1:23" ht="17.25" customHeight="1">
      <c r="A44" s="368"/>
      <c r="B44" s="394"/>
      <c r="C44" s="1320"/>
      <c r="D44" s="361" t="s">
        <v>17</v>
      </c>
      <c r="E44" s="1321"/>
      <c r="F44" s="370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57">
        <f t="shared" si="1"/>
        <v>0</v>
      </c>
      <c r="T44" s="364"/>
      <c r="U44" s="364"/>
      <c r="V44" s="364"/>
      <c r="W44" s="357">
        <f t="shared" si="2"/>
        <v>0</v>
      </c>
    </row>
    <row r="45" spans="1:23" s="358" customFormat="1" ht="17.25" customHeight="1">
      <c r="A45" s="365"/>
      <c r="B45" s="393"/>
      <c r="C45" s="1320" t="s">
        <v>314</v>
      </c>
      <c r="D45" s="354" t="s">
        <v>302</v>
      </c>
      <c r="E45" s="1321" t="s">
        <v>271</v>
      </c>
      <c r="F45" s="367"/>
      <c r="G45" s="356"/>
      <c r="H45" s="356"/>
      <c r="I45" s="356">
        <v>6500</v>
      </c>
      <c r="J45" s="356"/>
      <c r="K45" s="356"/>
      <c r="L45" s="356"/>
      <c r="M45" s="356"/>
      <c r="N45" s="356"/>
      <c r="O45" s="356"/>
      <c r="P45" s="356"/>
      <c r="Q45" s="356"/>
      <c r="R45" s="356"/>
      <c r="S45" s="357">
        <f t="shared" si="1"/>
        <v>6500</v>
      </c>
      <c r="T45" s="357"/>
      <c r="U45" s="357"/>
      <c r="V45" s="357"/>
      <c r="W45" s="357">
        <f t="shared" si="2"/>
        <v>6500</v>
      </c>
    </row>
    <row r="46" spans="1:23" ht="17.25" customHeight="1">
      <c r="A46" s="368"/>
      <c r="B46" s="394"/>
      <c r="C46" s="1320"/>
      <c r="D46" s="361" t="s">
        <v>303</v>
      </c>
      <c r="E46" s="1321"/>
      <c r="F46" s="370"/>
      <c r="G46" s="363">
        <f aca="true" t="shared" si="14" ref="G46:V46">G45+G47</f>
        <v>0</v>
      </c>
      <c r="H46" s="363">
        <f t="shared" si="14"/>
        <v>0</v>
      </c>
      <c r="I46" s="363">
        <f t="shared" si="14"/>
        <v>6500</v>
      </c>
      <c r="J46" s="363">
        <f t="shared" si="14"/>
        <v>0</v>
      </c>
      <c r="K46" s="363">
        <f t="shared" si="14"/>
        <v>0</v>
      </c>
      <c r="L46" s="363">
        <f t="shared" si="14"/>
        <v>0</v>
      </c>
      <c r="M46" s="363">
        <f t="shared" si="14"/>
        <v>0</v>
      </c>
      <c r="N46" s="363">
        <f t="shared" si="14"/>
        <v>0</v>
      </c>
      <c r="O46" s="363">
        <f t="shared" si="14"/>
        <v>0</v>
      </c>
      <c r="P46" s="363">
        <f t="shared" si="14"/>
        <v>0</v>
      </c>
      <c r="Q46" s="363">
        <f t="shared" si="14"/>
        <v>0</v>
      </c>
      <c r="R46" s="363">
        <f t="shared" si="14"/>
        <v>0</v>
      </c>
      <c r="S46" s="357">
        <f t="shared" si="1"/>
        <v>6500</v>
      </c>
      <c r="T46" s="363">
        <f t="shared" si="14"/>
        <v>0</v>
      </c>
      <c r="U46" s="363">
        <f t="shared" si="14"/>
        <v>0</v>
      </c>
      <c r="V46" s="363">
        <f t="shared" si="14"/>
        <v>0</v>
      </c>
      <c r="W46" s="357">
        <f t="shared" si="2"/>
        <v>6500</v>
      </c>
    </row>
    <row r="47" spans="1:23" ht="17.25" customHeight="1">
      <c r="A47" s="368"/>
      <c r="B47" s="394"/>
      <c r="C47" s="1320"/>
      <c r="D47" s="361" t="s">
        <v>17</v>
      </c>
      <c r="E47" s="1321"/>
      <c r="F47" s="370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57">
        <f t="shared" si="1"/>
        <v>0</v>
      </c>
      <c r="T47" s="364"/>
      <c r="U47" s="364"/>
      <c r="V47" s="364"/>
      <c r="W47" s="357">
        <f t="shared" si="2"/>
        <v>0</v>
      </c>
    </row>
    <row r="48" spans="1:23" s="358" customFormat="1" ht="17.25" customHeight="1">
      <c r="A48" s="365"/>
      <c r="B48" s="393"/>
      <c r="C48" s="1320" t="s">
        <v>315</v>
      </c>
      <c r="D48" s="354" t="s">
        <v>302</v>
      </c>
      <c r="E48" s="1321" t="s">
        <v>271</v>
      </c>
      <c r="F48" s="367"/>
      <c r="G48" s="356"/>
      <c r="H48" s="356"/>
      <c r="I48" s="356">
        <v>14500</v>
      </c>
      <c r="J48" s="356"/>
      <c r="K48" s="356"/>
      <c r="L48" s="356"/>
      <c r="M48" s="356"/>
      <c r="N48" s="356"/>
      <c r="O48" s="356"/>
      <c r="P48" s="356"/>
      <c r="Q48" s="356"/>
      <c r="R48" s="356"/>
      <c r="S48" s="357">
        <f t="shared" si="1"/>
        <v>14500</v>
      </c>
      <c r="T48" s="357"/>
      <c r="U48" s="357"/>
      <c r="V48" s="357"/>
      <c r="W48" s="357">
        <f t="shared" si="2"/>
        <v>14500</v>
      </c>
    </row>
    <row r="49" spans="1:23" ht="17.25" customHeight="1">
      <c r="A49" s="368"/>
      <c r="B49" s="394"/>
      <c r="C49" s="1320"/>
      <c r="D49" s="361" t="s">
        <v>303</v>
      </c>
      <c r="E49" s="1321"/>
      <c r="F49" s="370"/>
      <c r="G49" s="363">
        <f aca="true" t="shared" si="15" ref="G49:V49">G48+G50</f>
        <v>0</v>
      </c>
      <c r="H49" s="363">
        <f t="shared" si="15"/>
        <v>0</v>
      </c>
      <c r="I49" s="363">
        <f t="shared" si="15"/>
        <v>14500</v>
      </c>
      <c r="J49" s="363">
        <f t="shared" si="15"/>
        <v>0</v>
      </c>
      <c r="K49" s="363">
        <f t="shared" si="15"/>
        <v>0</v>
      </c>
      <c r="L49" s="363">
        <f t="shared" si="15"/>
        <v>0</v>
      </c>
      <c r="M49" s="363">
        <f t="shared" si="15"/>
        <v>0</v>
      </c>
      <c r="N49" s="363">
        <f t="shared" si="15"/>
        <v>0</v>
      </c>
      <c r="O49" s="363">
        <f t="shared" si="15"/>
        <v>0</v>
      </c>
      <c r="P49" s="363">
        <f t="shared" si="15"/>
        <v>0</v>
      </c>
      <c r="Q49" s="363">
        <f t="shared" si="15"/>
        <v>0</v>
      </c>
      <c r="R49" s="363">
        <f t="shared" si="15"/>
        <v>0</v>
      </c>
      <c r="S49" s="357">
        <f t="shared" si="1"/>
        <v>14500</v>
      </c>
      <c r="T49" s="363">
        <f t="shared" si="15"/>
        <v>0</v>
      </c>
      <c r="U49" s="363">
        <f t="shared" si="15"/>
        <v>0</v>
      </c>
      <c r="V49" s="363">
        <f t="shared" si="15"/>
        <v>0</v>
      </c>
      <c r="W49" s="357">
        <f t="shared" si="2"/>
        <v>14500</v>
      </c>
    </row>
    <row r="50" spans="1:23" ht="17.25" customHeight="1">
      <c r="A50" s="368"/>
      <c r="B50" s="394"/>
      <c r="C50" s="1320"/>
      <c r="D50" s="361" t="s">
        <v>17</v>
      </c>
      <c r="E50" s="1321"/>
      <c r="F50" s="370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57">
        <f t="shared" si="1"/>
        <v>0</v>
      </c>
      <c r="T50" s="364"/>
      <c r="U50" s="364"/>
      <c r="V50" s="364"/>
      <c r="W50" s="357">
        <f t="shared" si="2"/>
        <v>0</v>
      </c>
    </row>
    <row r="51" spans="1:23" s="358" customFormat="1" ht="17.25" customHeight="1">
      <c r="A51" s="365"/>
      <c r="B51" s="393"/>
      <c r="C51" s="1320" t="s">
        <v>316</v>
      </c>
      <c r="D51" s="354" t="s">
        <v>302</v>
      </c>
      <c r="E51" s="1321" t="s">
        <v>271</v>
      </c>
      <c r="F51" s="367"/>
      <c r="G51" s="356"/>
      <c r="H51" s="356"/>
      <c r="I51" s="356">
        <v>3700</v>
      </c>
      <c r="J51" s="356"/>
      <c r="K51" s="356"/>
      <c r="L51" s="356"/>
      <c r="M51" s="356"/>
      <c r="N51" s="356"/>
      <c r="O51" s="356"/>
      <c r="P51" s="356"/>
      <c r="Q51" s="356"/>
      <c r="R51" s="356"/>
      <c r="S51" s="357">
        <f t="shared" si="1"/>
        <v>3700</v>
      </c>
      <c r="T51" s="357"/>
      <c r="U51" s="357"/>
      <c r="V51" s="357"/>
      <c r="W51" s="357">
        <f t="shared" si="2"/>
        <v>3700</v>
      </c>
    </row>
    <row r="52" spans="1:23" ht="17.25" customHeight="1">
      <c r="A52" s="368"/>
      <c r="B52" s="394"/>
      <c r="C52" s="1320"/>
      <c r="D52" s="361" t="s">
        <v>303</v>
      </c>
      <c r="E52" s="1321"/>
      <c r="F52" s="370"/>
      <c r="G52" s="363">
        <f aca="true" t="shared" si="16" ref="G52:V52">G51+G53</f>
        <v>0</v>
      </c>
      <c r="H52" s="363">
        <f t="shared" si="16"/>
        <v>0</v>
      </c>
      <c r="I52" s="363">
        <f t="shared" si="16"/>
        <v>3700</v>
      </c>
      <c r="J52" s="363">
        <f t="shared" si="16"/>
        <v>0</v>
      </c>
      <c r="K52" s="363">
        <f t="shared" si="16"/>
        <v>0</v>
      </c>
      <c r="L52" s="363">
        <f t="shared" si="16"/>
        <v>0</v>
      </c>
      <c r="M52" s="363">
        <f t="shared" si="16"/>
        <v>0</v>
      </c>
      <c r="N52" s="363">
        <f t="shared" si="16"/>
        <v>0</v>
      </c>
      <c r="O52" s="363">
        <f t="shared" si="16"/>
        <v>0</v>
      </c>
      <c r="P52" s="363">
        <f t="shared" si="16"/>
        <v>0</v>
      </c>
      <c r="Q52" s="363">
        <f t="shared" si="16"/>
        <v>0</v>
      </c>
      <c r="R52" s="363">
        <f t="shared" si="16"/>
        <v>0</v>
      </c>
      <c r="S52" s="357">
        <f t="shared" si="1"/>
        <v>3700</v>
      </c>
      <c r="T52" s="363">
        <f t="shared" si="16"/>
        <v>0</v>
      </c>
      <c r="U52" s="363">
        <f t="shared" si="16"/>
        <v>0</v>
      </c>
      <c r="V52" s="363">
        <f t="shared" si="16"/>
        <v>0</v>
      </c>
      <c r="W52" s="357">
        <f t="shared" si="2"/>
        <v>3700</v>
      </c>
    </row>
    <row r="53" spans="1:23" ht="17.25" customHeight="1">
      <c r="A53" s="368"/>
      <c r="B53" s="394"/>
      <c r="C53" s="1320"/>
      <c r="D53" s="361" t="s">
        <v>17</v>
      </c>
      <c r="E53" s="1321"/>
      <c r="F53" s="370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57">
        <f t="shared" si="1"/>
        <v>0</v>
      </c>
      <c r="T53" s="364"/>
      <c r="U53" s="364"/>
      <c r="V53" s="364"/>
      <c r="W53" s="357">
        <f t="shared" si="2"/>
        <v>0</v>
      </c>
    </row>
    <row r="54" spans="1:23" s="358" customFormat="1" ht="17.25" customHeight="1">
      <c r="A54" s="365"/>
      <c r="B54" s="393"/>
      <c r="C54" s="1320" t="s">
        <v>317</v>
      </c>
      <c r="D54" s="354" t="s">
        <v>302</v>
      </c>
      <c r="E54" s="1321" t="s">
        <v>271</v>
      </c>
      <c r="F54" s="367"/>
      <c r="G54" s="356"/>
      <c r="H54" s="356"/>
      <c r="I54" s="356">
        <v>42000</v>
      </c>
      <c r="J54" s="356"/>
      <c r="K54" s="356"/>
      <c r="L54" s="356"/>
      <c r="M54" s="356">
        <v>10500</v>
      </c>
      <c r="N54" s="356"/>
      <c r="O54" s="356"/>
      <c r="P54" s="356"/>
      <c r="Q54" s="356"/>
      <c r="R54" s="356"/>
      <c r="S54" s="357">
        <f t="shared" si="1"/>
        <v>52500</v>
      </c>
      <c r="T54" s="357"/>
      <c r="U54" s="357"/>
      <c r="V54" s="357"/>
      <c r="W54" s="357">
        <f t="shared" si="2"/>
        <v>52500</v>
      </c>
    </row>
    <row r="55" spans="1:23" ht="17.25" customHeight="1">
      <c r="A55" s="368"/>
      <c r="B55" s="394"/>
      <c r="C55" s="1320"/>
      <c r="D55" s="361" t="s">
        <v>303</v>
      </c>
      <c r="E55" s="1321"/>
      <c r="F55" s="370"/>
      <c r="G55" s="363">
        <f aca="true" t="shared" si="17" ref="G55:V55">G54+G56</f>
        <v>0</v>
      </c>
      <c r="H55" s="363">
        <f t="shared" si="17"/>
        <v>0</v>
      </c>
      <c r="I55" s="363">
        <f t="shared" si="17"/>
        <v>42000</v>
      </c>
      <c r="J55" s="363">
        <f t="shared" si="17"/>
        <v>0</v>
      </c>
      <c r="K55" s="363">
        <f t="shared" si="17"/>
        <v>0</v>
      </c>
      <c r="L55" s="363">
        <f t="shared" si="17"/>
        <v>0</v>
      </c>
      <c r="M55" s="363">
        <f t="shared" si="17"/>
        <v>10500</v>
      </c>
      <c r="N55" s="363">
        <f t="shared" si="17"/>
        <v>0</v>
      </c>
      <c r="O55" s="363">
        <f t="shared" si="17"/>
        <v>0</v>
      </c>
      <c r="P55" s="363">
        <f t="shared" si="17"/>
        <v>0</v>
      </c>
      <c r="Q55" s="363">
        <f t="shared" si="17"/>
        <v>0</v>
      </c>
      <c r="R55" s="363">
        <f t="shared" si="17"/>
        <v>0</v>
      </c>
      <c r="S55" s="357">
        <f t="shared" si="1"/>
        <v>52500</v>
      </c>
      <c r="T55" s="363">
        <f t="shared" si="17"/>
        <v>0</v>
      </c>
      <c r="U55" s="363">
        <f t="shared" si="17"/>
        <v>0</v>
      </c>
      <c r="V55" s="363">
        <f t="shared" si="17"/>
        <v>0</v>
      </c>
      <c r="W55" s="357">
        <f t="shared" si="2"/>
        <v>52500</v>
      </c>
    </row>
    <row r="56" spans="1:23" s="384" customFormat="1" ht="17.25" customHeight="1">
      <c r="A56" s="379"/>
      <c r="B56" s="395"/>
      <c r="C56" s="1320"/>
      <c r="D56" s="361" t="s">
        <v>17</v>
      </c>
      <c r="E56" s="1321"/>
      <c r="F56" s="381"/>
      <c r="G56" s="382"/>
      <c r="H56" s="382"/>
      <c r="I56" s="382"/>
      <c r="J56" s="382"/>
      <c r="K56" s="382"/>
      <c r="L56" s="382"/>
      <c r="M56" s="382">
        <v>0</v>
      </c>
      <c r="N56" s="382"/>
      <c r="O56" s="382"/>
      <c r="P56" s="382"/>
      <c r="Q56" s="382"/>
      <c r="R56" s="382"/>
      <c r="S56" s="357">
        <f t="shared" si="1"/>
        <v>0</v>
      </c>
      <c r="T56" s="383"/>
      <c r="U56" s="383"/>
      <c r="V56" s="383"/>
      <c r="W56" s="357">
        <f t="shared" si="2"/>
        <v>0</v>
      </c>
    </row>
    <row r="57" spans="1:23" s="358" customFormat="1" ht="17.25" customHeight="1">
      <c r="A57" s="365"/>
      <c r="B57" s="393"/>
      <c r="C57" s="1320" t="s">
        <v>318</v>
      </c>
      <c r="D57" s="354" t="s">
        <v>302</v>
      </c>
      <c r="E57" s="1321" t="s">
        <v>271</v>
      </c>
      <c r="F57" s="367"/>
      <c r="G57" s="356"/>
      <c r="H57" s="356"/>
      <c r="I57" s="356">
        <v>12000</v>
      </c>
      <c r="J57" s="356"/>
      <c r="K57" s="356"/>
      <c r="L57" s="356"/>
      <c r="M57" s="356"/>
      <c r="N57" s="356"/>
      <c r="O57" s="356"/>
      <c r="P57" s="356"/>
      <c r="Q57" s="356"/>
      <c r="R57" s="356"/>
      <c r="S57" s="357">
        <f t="shared" si="1"/>
        <v>12000</v>
      </c>
      <c r="T57" s="357"/>
      <c r="U57" s="357"/>
      <c r="V57" s="357"/>
      <c r="W57" s="357">
        <f t="shared" si="2"/>
        <v>12000</v>
      </c>
    </row>
    <row r="58" spans="1:23" ht="17.25" customHeight="1">
      <c r="A58" s="368"/>
      <c r="B58" s="394"/>
      <c r="C58" s="1320"/>
      <c r="D58" s="361" t="s">
        <v>303</v>
      </c>
      <c r="E58" s="1321"/>
      <c r="F58" s="370"/>
      <c r="G58" s="363">
        <f aca="true" t="shared" si="18" ref="G58:V58">G57+G59</f>
        <v>0</v>
      </c>
      <c r="H58" s="363">
        <f t="shared" si="18"/>
        <v>0</v>
      </c>
      <c r="I58" s="363">
        <f t="shared" si="18"/>
        <v>12000</v>
      </c>
      <c r="J58" s="363">
        <f t="shared" si="18"/>
        <v>0</v>
      </c>
      <c r="K58" s="363">
        <f t="shared" si="18"/>
        <v>0</v>
      </c>
      <c r="L58" s="363">
        <f t="shared" si="18"/>
        <v>0</v>
      </c>
      <c r="M58" s="363">
        <f t="shared" si="18"/>
        <v>0</v>
      </c>
      <c r="N58" s="363">
        <f t="shared" si="18"/>
        <v>0</v>
      </c>
      <c r="O58" s="363">
        <f t="shared" si="18"/>
        <v>0</v>
      </c>
      <c r="P58" s="363">
        <f t="shared" si="18"/>
        <v>0</v>
      </c>
      <c r="Q58" s="363">
        <f t="shared" si="18"/>
        <v>0</v>
      </c>
      <c r="R58" s="363">
        <f t="shared" si="18"/>
        <v>0</v>
      </c>
      <c r="S58" s="357">
        <f t="shared" si="1"/>
        <v>12000</v>
      </c>
      <c r="T58" s="363">
        <f t="shared" si="18"/>
        <v>0</v>
      </c>
      <c r="U58" s="363">
        <f t="shared" si="18"/>
        <v>0</v>
      </c>
      <c r="V58" s="363">
        <f t="shared" si="18"/>
        <v>0</v>
      </c>
      <c r="W58" s="357">
        <f t="shared" si="2"/>
        <v>12000</v>
      </c>
    </row>
    <row r="59" spans="1:23" ht="17.25" customHeight="1">
      <c r="A59" s="368"/>
      <c r="B59" s="394"/>
      <c r="C59" s="1320"/>
      <c r="D59" s="361" t="s">
        <v>17</v>
      </c>
      <c r="E59" s="1321"/>
      <c r="F59" s="370"/>
      <c r="G59" s="363"/>
      <c r="H59" s="363"/>
      <c r="I59" s="363">
        <v>0</v>
      </c>
      <c r="J59" s="363"/>
      <c r="K59" s="363"/>
      <c r="L59" s="363"/>
      <c r="M59" s="363"/>
      <c r="N59" s="363"/>
      <c r="O59" s="363"/>
      <c r="P59" s="363"/>
      <c r="Q59" s="363"/>
      <c r="R59" s="363"/>
      <c r="S59" s="357">
        <f t="shared" si="1"/>
        <v>0</v>
      </c>
      <c r="T59" s="363"/>
      <c r="U59" s="363"/>
      <c r="V59" s="363"/>
      <c r="W59" s="357">
        <f t="shared" si="2"/>
        <v>0</v>
      </c>
    </row>
    <row r="60" spans="1:23" s="358" customFormat="1" ht="17.25" customHeight="1">
      <c r="A60" s="365"/>
      <c r="B60" s="393"/>
      <c r="C60" s="1320" t="s">
        <v>319</v>
      </c>
      <c r="D60" s="354" t="s">
        <v>302</v>
      </c>
      <c r="E60" s="1321" t="s">
        <v>271</v>
      </c>
      <c r="F60" s="367"/>
      <c r="G60" s="356"/>
      <c r="H60" s="356"/>
      <c r="I60" s="356">
        <v>7000</v>
      </c>
      <c r="J60" s="356"/>
      <c r="K60" s="356"/>
      <c r="L60" s="356"/>
      <c r="M60" s="356"/>
      <c r="N60" s="356"/>
      <c r="O60" s="356"/>
      <c r="P60" s="356"/>
      <c r="Q60" s="356"/>
      <c r="R60" s="356"/>
      <c r="S60" s="357">
        <f t="shared" si="1"/>
        <v>7000</v>
      </c>
      <c r="T60" s="357"/>
      <c r="U60" s="357"/>
      <c r="V60" s="357"/>
      <c r="W60" s="357">
        <f t="shared" si="2"/>
        <v>7000</v>
      </c>
    </row>
    <row r="61" spans="1:23" ht="17.25" customHeight="1">
      <c r="A61" s="368"/>
      <c r="B61" s="394"/>
      <c r="C61" s="1320"/>
      <c r="D61" s="361" t="s">
        <v>303</v>
      </c>
      <c r="E61" s="1321"/>
      <c r="F61" s="370"/>
      <c r="G61" s="363">
        <f aca="true" t="shared" si="19" ref="G61:V61">G60+G62</f>
        <v>0</v>
      </c>
      <c r="H61" s="363">
        <f t="shared" si="19"/>
        <v>0</v>
      </c>
      <c r="I61" s="363">
        <f t="shared" si="19"/>
        <v>7000</v>
      </c>
      <c r="J61" s="363">
        <f t="shared" si="19"/>
        <v>0</v>
      </c>
      <c r="K61" s="363">
        <f t="shared" si="19"/>
        <v>0</v>
      </c>
      <c r="L61" s="363">
        <f t="shared" si="19"/>
        <v>0</v>
      </c>
      <c r="M61" s="363">
        <f t="shared" si="19"/>
        <v>0</v>
      </c>
      <c r="N61" s="363">
        <f t="shared" si="19"/>
        <v>0</v>
      </c>
      <c r="O61" s="363">
        <f t="shared" si="19"/>
        <v>0</v>
      </c>
      <c r="P61" s="363">
        <f t="shared" si="19"/>
        <v>0</v>
      </c>
      <c r="Q61" s="363">
        <f t="shared" si="19"/>
        <v>0</v>
      </c>
      <c r="R61" s="363">
        <f t="shared" si="19"/>
        <v>0</v>
      </c>
      <c r="S61" s="357">
        <f t="shared" si="1"/>
        <v>7000</v>
      </c>
      <c r="T61" s="363">
        <f t="shared" si="19"/>
        <v>0</v>
      </c>
      <c r="U61" s="363">
        <f t="shared" si="19"/>
        <v>0</v>
      </c>
      <c r="V61" s="363">
        <f t="shared" si="19"/>
        <v>0</v>
      </c>
      <c r="W61" s="357">
        <f t="shared" si="2"/>
        <v>7000</v>
      </c>
    </row>
    <row r="62" spans="1:23" ht="17.25" customHeight="1">
      <c r="A62" s="368"/>
      <c r="B62" s="394"/>
      <c r="C62" s="1320"/>
      <c r="D62" s="361" t="s">
        <v>17</v>
      </c>
      <c r="E62" s="1321"/>
      <c r="F62" s="370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57">
        <f t="shared" si="1"/>
        <v>0</v>
      </c>
      <c r="T62" s="364"/>
      <c r="U62" s="364"/>
      <c r="V62" s="364"/>
      <c r="W62" s="357">
        <f t="shared" si="2"/>
        <v>0</v>
      </c>
    </row>
    <row r="63" spans="1:23" s="358" customFormat="1" ht="17.25" customHeight="1">
      <c r="A63" s="365"/>
      <c r="B63" s="393"/>
      <c r="C63" s="1320" t="s">
        <v>320</v>
      </c>
      <c r="D63" s="354" t="s">
        <v>302</v>
      </c>
      <c r="E63" s="1321" t="s">
        <v>271</v>
      </c>
      <c r="F63" s="367"/>
      <c r="G63" s="356"/>
      <c r="H63" s="356"/>
      <c r="I63" s="356">
        <v>162922</v>
      </c>
      <c r="J63" s="356"/>
      <c r="K63" s="356"/>
      <c r="L63" s="356"/>
      <c r="M63" s="356">
        <v>10000</v>
      </c>
      <c r="N63" s="356"/>
      <c r="O63" s="356"/>
      <c r="P63" s="356"/>
      <c r="Q63" s="356"/>
      <c r="R63" s="356"/>
      <c r="S63" s="357">
        <f t="shared" si="1"/>
        <v>172922</v>
      </c>
      <c r="T63" s="357"/>
      <c r="U63" s="357"/>
      <c r="V63" s="357"/>
      <c r="W63" s="357">
        <f t="shared" si="2"/>
        <v>172922</v>
      </c>
    </row>
    <row r="64" spans="1:23" ht="17.25" customHeight="1">
      <c r="A64" s="368"/>
      <c r="B64" s="394"/>
      <c r="C64" s="1320"/>
      <c r="D64" s="361" t="s">
        <v>303</v>
      </c>
      <c r="E64" s="1321"/>
      <c r="F64" s="370"/>
      <c r="G64" s="363">
        <f aca="true" t="shared" si="20" ref="G64:V64">G63+G65</f>
        <v>0</v>
      </c>
      <c r="H64" s="363">
        <f t="shared" si="20"/>
        <v>0</v>
      </c>
      <c r="I64" s="363">
        <f>I63+I65</f>
        <v>194568</v>
      </c>
      <c r="J64" s="363">
        <f t="shared" si="20"/>
        <v>0</v>
      </c>
      <c r="K64" s="363">
        <f t="shared" si="20"/>
        <v>0</v>
      </c>
      <c r="L64" s="363">
        <f t="shared" si="20"/>
        <v>0</v>
      </c>
      <c r="M64" s="363">
        <f t="shared" si="20"/>
        <v>10000</v>
      </c>
      <c r="N64" s="363">
        <f t="shared" si="20"/>
        <v>0</v>
      </c>
      <c r="O64" s="363">
        <f t="shared" si="20"/>
        <v>0</v>
      </c>
      <c r="P64" s="363">
        <f t="shared" si="20"/>
        <v>0</v>
      </c>
      <c r="Q64" s="363">
        <f t="shared" si="20"/>
        <v>0</v>
      </c>
      <c r="R64" s="363">
        <f t="shared" si="20"/>
        <v>0</v>
      </c>
      <c r="S64" s="357">
        <f t="shared" si="1"/>
        <v>204568</v>
      </c>
      <c r="T64" s="363">
        <f t="shared" si="20"/>
        <v>0</v>
      </c>
      <c r="U64" s="363">
        <f t="shared" si="20"/>
        <v>0</v>
      </c>
      <c r="V64" s="363">
        <f t="shared" si="20"/>
        <v>0</v>
      </c>
      <c r="W64" s="357">
        <f t="shared" si="2"/>
        <v>204568</v>
      </c>
    </row>
    <row r="65" spans="1:23" s="384" customFormat="1" ht="17.25" customHeight="1">
      <c r="A65" s="379"/>
      <c r="B65" s="395"/>
      <c r="C65" s="1320"/>
      <c r="D65" s="641" t="s">
        <v>17</v>
      </c>
      <c r="E65" s="1321"/>
      <c r="F65" s="647"/>
      <c r="G65" s="648"/>
      <c r="H65" s="648"/>
      <c r="I65" s="648">
        <v>31646</v>
      </c>
      <c r="J65" s="648"/>
      <c r="K65" s="648"/>
      <c r="L65" s="648"/>
      <c r="M65" s="648"/>
      <c r="N65" s="648">
        <v>0</v>
      </c>
      <c r="O65" s="648"/>
      <c r="P65" s="648"/>
      <c r="Q65" s="648"/>
      <c r="R65" s="648"/>
      <c r="S65" s="642">
        <f t="shared" si="1"/>
        <v>31646</v>
      </c>
      <c r="T65" s="649"/>
      <c r="U65" s="649"/>
      <c r="V65" s="649"/>
      <c r="W65" s="642">
        <f t="shared" si="2"/>
        <v>31646</v>
      </c>
    </row>
    <row r="66" spans="1:23" s="358" customFormat="1" ht="17.25" customHeight="1">
      <c r="A66" s="365"/>
      <c r="B66" s="393"/>
      <c r="C66" s="1320" t="s">
        <v>321</v>
      </c>
      <c r="D66" s="354" t="s">
        <v>302</v>
      </c>
      <c r="E66" s="1321" t="s">
        <v>271</v>
      </c>
      <c r="F66" s="367">
        <v>3</v>
      </c>
      <c r="G66" s="356">
        <v>3083</v>
      </c>
      <c r="H66" s="356">
        <v>693</v>
      </c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7">
        <f t="shared" si="1"/>
        <v>3776</v>
      </c>
      <c r="T66" s="357"/>
      <c r="U66" s="357"/>
      <c r="V66" s="357"/>
      <c r="W66" s="357">
        <f t="shared" si="2"/>
        <v>3776</v>
      </c>
    </row>
    <row r="67" spans="1:23" ht="17.25" customHeight="1">
      <c r="A67" s="368"/>
      <c r="B67" s="394"/>
      <c r="C67" s="1320"/>
      <c r="D67" s="361" t="s">
        <v>303</v>
      </c>
      <c r="E67" s="1321"/>
      <c r="F67" s="370"/>
      <c r="G67" s="363">
        <f aca="true" t="shared" si="21" ref="G67:M67">G66+G68</f>
        <v>3083</v>
      </c>
      <c r="H67" s="363">
        <f t="shared" si="21"/>
        <v>693</v>
      </c>
      <c r="I67" s="363">
        <f t="shared" si="21"/>
        <v>0</v>
      </c>
      <c r="J67" s="363">
        <f t="shared" si="21"/>
        <v>0</v>
      </c>
      <c r="K67" s="363">
        <f t="shared" si="21"/>
        <v>0</v>
      </c>
      <c r="L67" s="363">
        <f t="shared" si="21"/>
        <v>0</v>
      </c>
      <c r="M67" s="363">
        <f t="shared" si="21"/>
        <v>0</v>
      </c>
      <c r="N67" s="363"/>
      <c r="O67" s="363"/>
      <c r="P67" s="363"/>
      <c r="Q67" s="363"/>
      <c r="R67" s="363"/>
      <c r="S67" s="357">
        <f t="shared" si="1"/>
        <v>3776</v>
      </c>
      <c r="T67" s="363">
        <f>T66+T68</f>
        <v>0</v>
      </c>
      <c r="U67" s="363">
        <f>U66+U68</f>
        <v>0</v>
      </c>
      <c r="V67" s="363">
        <f>V66+V68</f>
        <v>0</v>
      </c>
      <c r="W67" s="357">
        <f t="shared" si="2"/>
        <v>3776</v>
      </c>
    </row>
    <row r="68" spans="1:23" s="384" customFormat="1" ht="17.25" customHeight="1">
      <c r="A68" s="379"/>
      <c r="B68" s="395"/>
      <c r="C68" s="1320"/>
      <c r="D68" s="361" t="s">
        <v>17</v>
      </c>
      <c r="E68" s="1321"/>
      <c r="F68" s="381"/>
      <c r="G68" s="382"/>
      <c r="H68" s="382"/>
      <c r="I68" s="382"/>
      <c r="J68" s="382"/>
      <c r="K68" s="382"/>
      <c r="L68" s="382"/>
      <c r="M68" s="382">
        <v>0</v>
      </c>
      <c r="N68" s="382"/>
      <c r="O68" s="382"/>
      <c r="P68" s="382"/>
      <c r="Q68" s="382"/>
      <c r="R68" s="382"/>
      <c r="S68" s="357">
        <f t="shared" si="1"/>
        <v>0</v>
      </c>
      <c r="T68" s="383"/>
      <c r="U68" s="383"/>
      <c r="V68" s="383"/>
      <c r="W68" s="357">
        <f t="shared" si="2"/>
        <v>0</v>
      </c>
    </row>
    <row r="69" spans="1:23" s="358" customFormat="1" ht="17.25" customHeight="1">
      <c r="A69" s="365"/>
      <c r="B69" s="393"/>
      <c r="C69" s="1320" t="s">
        <v>322</v>
      </c>
      <c r="D69" s="354" t="s">
        <v>302</v>
      </c>
      <c r="E69" s="1321" t="s">
        <v>271</v>
      </c>
      <c r="F69" s="367"/>
      <c r="G69" s="356"/>
      <c r="H69" s="356"/>
      <c r="I69" s="356">
        <v>2005</v>
      </c>
      <c r="J69" s="356"/>
      <c r="K69" s="356"/>
      <c r="L69" s="356"/>
      <c r="M69" s="356"/>
      <c r="N69" s="356"/>
      <c r="O69" s="356"/>
      <c r="P69" s="356"/>
      <c r="Q69" s="356"/>
      <c r="R69" s="356"/>
      <c r="S69" s="357">
        <f t="shared" si="1"/>
        <v>2005</v>
      </c>
      <c r="T69" s="357"/>
      <c r="U69" s="357"/>
      <c r="V69" s="357"/>
      <c r="W69" s="357">
        <f t="shared" si="2"/>
        <v>2005</v>
      </c>
    </row>
    <row r="70" spans="1:23" ht="17.25" customHeight="1">
      <c r="A70" s="368"/>
      <c r="B70" s="394"/>
      <c r="C70" s="1320"/>
      <c r="D70" s="361" t="s">
        <v>303</v>
      </c>
      <c r="E70" s="1321"/>
      <c r="F70" s="370"/>
      <c r="G70" s="363">
        <f aca="true" t="shared" si="22" ref="G70:V70">G69+G71</f>
        <v>0</v>
      </c>
      <c r="H70" s="363">
        <f t="shared" si="22"/>
        <v>0</v>
      </c>
      <c r="I70" s="363">
        <f t="shared" si="22"/>
        <v>2005</v>
      </c>
      <c r="J70" s="363">
        <f t="shared" si="22"/>
        <v>0</v>
      </c>
      <c r="K70" s="363">
        <f t="shared" si="22"/>
        <v>0</v>
      </c>
      <c r="L70" s="363">
        <f t="shared" si="22"/>
        <v>0</v>
      </c>
      <c r="M70" s="363">
        <f t="shared" si="22"/>
        <v>0</v>
      </c>
      <c r="N70" s="363">
        <f t="shared" si="22"/>
        <v>0</v>
      </c>
      <c r="O70" s="363">
        <f t="shared" si="22"/>
        <v>0</v>
      </c>
      <c r="P70" s="363">
        <f t="shared" si="22"/>
        <v>0</v>
      </c>
      <c r="Q70" s="363">
        <f t="shared" si="22"/>
        <v>0</v>
      </c>
      <c r="R70" s="363">
        <f t="shared" si="22"/>
        <v>0</v>
      </c>
      <c r="S70" s="357">
        <f t="shared" si="1"/>
        <v>2005</v>
      </c>
      <c r="T70" s="363">
        <f t="shared" si="22"/>
        <v>0</v>
      </c>
      <c r="U70" s="363">
        <f t="shared" si="22"/>
        <v>0</v>
      </c>
      <c r="V70" s="363">
        <f t="shared" si="22"/>
        <v>0</v>
      </c>
      <c r="W70" s="357">
        <f t="shared" si="2"/>
        <v>2005</v>
      </c>
    </row>
    <row r="71" spans="1:23" ht="17.25" customHeight="1">
      <c r="A71" s="368"/>
      <c r="B71" s="394"/>
      <c r="C71" s="1320"/>
      <c r="D71" s="361" t="s">
        <v>17</v>
      </c>
      <c r="E71" s="1321"/>
      <c r="F71" s="370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57">
        <f t="shared" si="1"/>
        <v>0</v>
      </c>
      <c r="T71" s="364"/>
      <c r="U71" s="364"/>
      <c r="V71" s="364"/>
      <c r="W71" s="357">
        <f t="shared" si="2"/>
        <v>0</v>
      </c>
    </row>
    <row r="72" spans="1:23" s="358" customFormat="1" ht="17.25" customHeight="1">
      <c r="A72" s="365"/>
      <c r="B72" s="393"/>
      <c r="C72" s="1320" t="s">
        <v>611</v>
      </c>
      <c r="D72" s="354" t="s">
        <v>302</v>
      </c>
      <c r="E72" s="1321" t="s">
        <v>271</v>
      </c>
      <c r="F72" s="367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7">
        <f t="shared" si="1"/>
        <v>0</v>
      </c>
      <c r="T72" s="357"/>
      <c r="U72" s="357"/>
      <c r="V72" s="357">
        <v>37510</v>
      </c>
      <c r="W72" s="357">
        <f t="shared" si="2"/>
        <v>37510</v>
      </c>
    </row>
    <row r="73" spans="1:23" ht="17.25" customHeight="1">
      <c r="A73" s="368"/>
      <c r="B73" s="394"/>
      <c r="C73" s="1320"/>
      <c r="D73" s="361" t="s">
        <v>303</v>
      </c>
      <c r="E73" s="1321"/>
      <c r="F73" s="370"/>
      <c r="G73" s="363">
        <f aca="true" t="shared" si="23" ref="G73:V73">G72+G74</f>
        <v>0</v>
      </c>
      <c r="H73" s="363">
        <f t="shared" si="23"/>
        <v>0</v>
      </c>
      <c r="I73" s="363">
        <f t="shared" si="23"/>
        <v>0</v>
      </c>
      <c r="J73" s="363">
        <f t="shared" si="23"/>
        <v>0</v>
      </c>
      <c r="K73" s="363">
        <f t="shared" si="23"/>
        <v>0</v>
      </c>
      <c r="L73" s="363">
        <f t="shared" si="23"/>
        <v>0</v>
      </c>
      <c r="M73" s="363">
        <f t="shared" si="23"/>
        <v>0</v>
      </c>
      <c r="N73" s="363">
        <f t="shared" si="23"/>
        <v>0</v>
      </c>
      <c r="O73" s="363">
        <f t="shared" si="23"/>
        <v>0</v>
      </c>
      <c r="P73" s="363">
        <f t="shared" si="23"/>
        <v>0</v>
      </c>
      <c r="Q73" s="363">
        <f t="shared" si="23"/>
        <v>0</v>
      </c>
      <c r="R73" s="363">
        <f t="shared" si="23"/>
        <v>0</v>
      </c>
      <c r="S73" s="357">
        <f t="shared" si="1"/>
        <v>0</v>
      </c>
      <c r="T73" s="363">
        <f t="shared" si="23"/>
        <v>0</v>
      </c>
      <c r="U73" s="363">
        <f t="shared" si="23"/>
        <v>0</v>
      </c>
      <c r="V73" s="363">
        <f t="shared" si="23"/>
        <v>37510</v>
      </c>
      <c r="W73" s="357">
        <f t="shared" si="2"/>
        <v>37510</v>
      </c>
    </row>
    <row r="74" spans="1:23" ht="17.25" customHeight="1">
      <c r="A74" s="368"/>
      <c r="B74" s="394"/>
      <c r="C74" s="1320"/>
      <c r="D74" s="361" t="s">
        <v>17</v>
      </c>
      <c r="E74" s="1321"/>
      <c r="F74" s="370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57">
        <f aca="true" t="shared" si="24" ref="S74:S137">SUM(G74:R74)</f>
        <v>0</v>
      </c>
      <c r="T74" s="364"/>
      <c r="U74" s="364"/>
      <c r="V74" s="364"/>
      <c r="W74" s="357">
        <f aca="true" t="shared" si="25" ref="W74:W137">SUM(S74:V74)</f>
        <v>0</v>
      </c>
    </row>
    <row r="75" spans="1:23" s="358" customFormat="1" ht="17.25" customHeight="1">
      <c r="A75" s="365"/>
      <c r="B75" s="393"/>
      <c r="C75" s="1320" t="s">
        <v>323</v>
      </c>
      <c r="D75" s="354" t="s">
        <v>302</v>
      </c>
      <c r="E75" s="1321" t="s">
        <v>271</v>
      </c>
      <c r="F75" s="367"/>
      <c r="G75" s="356"/>
      <c r="H75" s="356"/>
      <c r="I75" s="356">
        <v>938</v>
      </c>
      <c r="J75" s="356"/>
      <c r="K75" s="356"/>
      <c r="L75" s="356"/>
      <c r="M75" s="356"/>
      <c r="N75" s="356"/>
      <c r="O75" s="356"/>
      <c r="P75" s="356"/>
      <c r="Q75" s="356"/>
      <c r="R75" s="356"/>
      <c r="S75" s="357">
        <f t="shared" si="24"/>
        <v>938</v>
      </c>
      <c r="T75" s="357"/>
      <c r="U75" s="357"/>
      <c r="V75" s="357"/>
      <c r="W75" s="357">
        <f t="shared" si="25"/>
        <v>938</v>
      </c>
    </row>
    <row r="76" spans="1:23" ht="17.25" customHeight="1">
      <c r="A76" s="368"/>
      <c r="B76" s="394"/>
      <c r="C76" s="1320"/>
      <c r="D76" s="361" t="s">
        <v>303</v>
      </c>
      <c r="E76" s="1321"/>
      <c r="F76" s="370"/>
      <c r="G76" s="363">
        <f aca="true" t="shared" si="26" ref="G76:V76">G75+G77</f>
        <v>0</v>
      </c>
      <c r="H76" s="363">
        <f t="shared" si="26"/>
        <v>0</v>
      </c>
      <c r="I76" s="363">
        <f t="shared" si="26"/>
        <v>938</v>
      </c>
      <c r="J76" s="363">
        <f t="shared" si="26"/>
        <v>0</v>
      </c>
      <c r="K76" s="363">
        <f t="shared" si="26"/>
        <v>0</v>
      </c>
      <c r="L76" s="363">
        <f t="shared" si="26"/>
        <v>0</v>
      </c>
      <c r="M76" s="363">
        <f t="shared" si="26"/>
        <v>0</v>
      </c>
      <c r="N76" s="363">
        <f t="shared" si="26"/>
        <v>0</v>
      </c>
      <c r="O76" s="363">
        <f t="shared" si="26"/>
        <v>0</v>
      </c>
      <c r="P76" s="363">
        <f t="shared" si="26"/>
        <v>0</v>
      </c>
      <c r="Q76" s="363">
        <f t="shared" si="26"/>
        <v>0</v>
      </c>
      <c r="R76" s="363">
        <f t="shared" si="26"/>
        <v>0</v>
      </c>
      <c r="S76" s="357">
        <f t="shared" si="24"/>
        <v>938</v>
      </c>
      <c r="T76" s="363">
        <f t="shared" si="26"/>
        <v>0</v>
      </c>
      <c r="U76" s="363">
        <f t="shared" si="26"/>
        <v>0</v>
      </c>
      <c r="V76" s="363">
        <f t="shared" si="26"/>
        <v>0</v>
      </c>
      <c r="W76" s="357">
        <f t="shared" si="25"/>
        <v>938</v>
      </c>
    </row>
    <row r="77" spans="1:23" ht="17.25" customHeight="1">
      <c r="A77" s="368"/>
      <c r="B77" s="394"/>
      <c r="C77" s="1320"/>
      <c r="D77" s="361" t="s">
        <v>17</v>
      </c>
      <c r="E77" s="1321"/>
      <c r="F77" s="370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57">
        <f t="shared" si="24"/>
        <v>0</v>
      </c>
      <c r="T77" s="364"/>
      <c r="U77" s="364"/>
      <c r="V77" s="364"/>
      <c r="W77" s="357">
        <f t="shared" si="25"/>
        <v>0</v>
      </c>
    </row>
    <row r="78" spans="1:23" s="358" customFormat="1" ht="17.25" customHeight="1">
      <c r="A78" s="365"/>
      <c r="B78" s="393"/>
      <c r="C78" s="1320" t="s">
        <v>324</v>
      </c>
      <c r="D78" s="354" t="s">
        <v>302</v>
      </c>
      <c r="E78" s="1321" t="s">
        <v>271</v>
      </c>
      <c r="F78" s="367"/>
      <c r="G78" s="356"/>
      <c r="H78" s="356"/>
      <c r="I78" s="356">
        <v>1154</v>
      </c>
      <c r="J78" s="356"/>
      <c r="K78" s="356"/>
      <c r="L78" s="356"/>
      <c r="M78" s="356"/>
      <c r="N78" s="356"/>
      <c r="O78" s="356"/>
      <c r="P78" s="356"/>
      <c r="Q78" s="356"/>
      <c r="R78" s="356"/>
      <c r="S78" s="357">
        <f t="shared" si="24"/>
        <v>1154</v>
      </c>
      <c r="T78" s="357"/>
      <c r="U78" s="357"/>
      <c r="V78" s="357"/>
      <c r="W78" s="357">
        <f t="shared" si="25"/>
        <v>1154</v>
      </c>
    </row>
    <row r="79" spans="1:23" ht="17.25" customHeight="1">
      <c r="A79" s="368"/>
      <c r="B79" s="394"/>
      <c r="C79" s="1320"/>
      <c r="D79" s="361" t="s">
        <v>303</v>
      </c>
      <c r="E79" s="1321"/>
      <c r="F79" s="370"/>
      <c r="G79" s="363">
        <f aca="true" t="shared" si="27" ref="G79:V79">G78+G80</f>
        <v>0</v>
      </c>
      <c r="H79" s="363">
        <f t="shared" si="27"/>
        <v>0</v>
      </c>
      <c r="I79" s="363">
        <f t="shared" si="27"/>
        <v>1154</v>
      </c>
      <c r="J79" s="363">
        <f t="shared" si="27"/>
        <v>0</v>
      </c>
      <c r="K79" s="363">
        <f t="shared" si="27"/>
        <v>0</v>
      </c>
      <c r="L79" s="363">
        <f t="shared" si="27"/>
        <v>0</v>
      </c>
      <c r="M79" s="363">
        <f t="shared" si="27"/>
        <v>0</v>
      </c>
      <c r="N79" s="363">
        <f t="shared" si="27"/>
        <v>0</v>
      </c>
      <c r="O79" s="363">
        <f t="shared" si="27"/>
        <v>0</v>
      </c>
      <c r="P79" s="363">
        <f t="shared" si="27"/>
        <v>0</v>
      </c>
      <c r="Q79" s="363">
        <f t="shared" si="27"/>
        <v>0</v>
      </c>
      <c r="R79" s="363">
        <f t="shared" si="27"/>
        <v>0</v>
      </c>
      <c r="S79" s="357">
        <f t="shared" si="24"/>
        <v>1154</v>
      </c>
      <c r="T79" s="363">
        <f t="shared" si="27"/>
        <v>0</v>
      </c>
      <c r="U79" s="363">
        <f t="shared" si="27"/>
        <v>0</v>
      </c>
      <c r="V79" s="363">
        <f t="shared" si="27"/>
        <v>0</v>
      </c>
      <c r="W79" s="357">
        <f t="shared" si="25"/>
        <v>1154</v>
      </c>
    </row>
    <row r="80" spans="1:23" ht="17.25" customHeight="1">
      <c r="A80" s="368"/>
      <c r="B80" s="394"/>
      <c r="C80" s="1320"/>
      <c r="D80" s="361" t="s">
        <v>17</v>
      </c>
      <c r="E80" s="1321"/>
      <c r="F80" s="370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57">
        <f t="shared" si="24"/>
        <v>0</v>
      </c>
      <c r="T80" s="364"/>
      <c r="U80" s="364"/>
      <c r="V80" s="364"/>
      <c r="W80" s="357">
        <f t="shared" si="25"/>
        <v>0</v>
      </c>
    </row>
    <row r="81" spans="1:23" s="358" customFormat="1" ht="17.25" customHeight="1">
      <c r="A81" s="365"/>
      <c r="B81" s="393"/>
      <c r="C81" s="1320" t="s">
        <v>325</v>
      </c>
      <c r="D81" s="354" t="s">
        <v>302</v>
      </c>
      <c r="E81" s="1321" t="s">
        <v>271</v>
      </c>
      <c r="F81" s="367"/>
      <c r="G81" s="356"/>
      <c r="H81" s="356"/>
      <c r="I81" s="356">
        <v>3789</v>
      </c>
      <c r="J81" s="356"/>
      <c r="K81" s="356"/>
      <c r="L81" s="356"/>
      <c r="M81" s="356"/>
      <c r="N81" s="356"/>
      <c r="O81" s="356"/>
      <c r="P81" s="356"/>
      <c r="Q81" s="356"/>
      <c r="R81" s="356"/>
      <c r="S81" s="357">
        <f t="shared" si="24"/>
        <v>3789</v>
      </c>
      <c r="T81" s="357"/>
      <c r="U81" s="357"/>
      <c r="V81" s="357"/>
      <c r="W81" s="357">
        <f t="shared" si="25"/>
        <v>3789</v>
      </c>
    </row>
    <row r="82" spans="1:25" ht="17.25" customHeight="1">
      <c r="A82" s="368"/>
      <c r="B82" s="394"/>
      <c r="C82" s="1320"/>
      <c r="D82" s="361" t="s">
        <v>303</v>
      </c>
      <c r="E82" s="1321"/>
      <c r="F82" s="370"/>
      <c r="G82" s="363">
        <f aca="true" t="shared" si="28" ref="G82:V82">G81+G83</f>
        <v>0</v>
      </c>
      <c r="H82" s="363">
        <f t="shared" si="28"/>
        <v>0</v>
      </c>
      <c r="I82" s="363">
        <f t="shared" si="28"/>
        <v>3789</v>
      </c>
      <c r="J82" s="363">
        <f t="shared" si="28"/>
        <v>0</v>
      </c>
      <c r="K82" s="363">
        <f t="shared" si="28"/>
        <v>0</v>
      </c>
      <c r="L82" s="363">
        <f t="shared" si="28"/>
        <v>0</v>
      </c>
      <c r="M82" s="363">
        <f t="shared" si="28"/>
        <v>0</v>
      </c>
      <c r="N82" s="363">
        <f t="shared" si="28"/>
        <v>0</v>
      </c>
      <c r="O82" s="363">
        <f t="shared" si="28"/>
        <v>0</v>
      </c>
      <c r="P82" s="363">
        <f t="shared" si="28"/>
        <v>0</v>
      </c>
      <c r="Q82" s="363">
        <f t="shared" si="28"/>
        <v>0</v>
      </c>
      <c r="R82" s="363">
        <f t="shared" si="28"/>
        <v>0</v>
      </c>
      <c r="S82" s="357">
        <f t="shared" si="24"/>
        <v>3789</v>
      </c>
      <c r="T82" s="363">
        <f t="shared" si="28"/>
        <v>0</v>
      </c>
      <c r="U82" s="363">
        <f t="shared" si="28"/>
        <v>0</v>
      </c>
      <c r="V82" s="363">
        <f t="shared" si="28"/>
        <v>0</v>
      </c>
      <c r="W82" s="357">
        <f t="shared" si="25"/>
        <v>3789</v>
      </c>
      <c r="X82" s="358"/>
      <c r="Y82" s="358"/>
    </row>
    <row r="83" spans="1:23" ht="17.25" customHeight="1">
      <c r="A83" s="368"/>
      <c r="B83" s="394"/>
      <c r="C83" s="1320"/>
      <c r="D83" s="361" t="s">
        <v>17</v>
      </c>
      <c r="E83" s="1321"/>
      <c r="F83" s="370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57">
        <f t="shared" si="24"/>
        <v>0</v>
      </c>
      <c r="T83" s="364"/>
      <c r="U83" s="364"/>
      <c r="V83" s="364"/>
      <c r="W83" s="357">
        <f t="shared" si="25"/>
        <v>0</v>
      </c>
    </row>
    <row r="84" spans="1:29" s="358" customFormat="1" ht="17.25" customHeight="1">
      <c r="A84" s="365"/>
      <c r="B84" s="393"/>
      <c r="C84" s="1320" t="s">
        <v>610</v>
      </c>
      <c r="D84" s="354" t="s">
        <v>302</v>
      </c>
      <c r="E84" s="1321" t="s">
        <v>271</v>
      </c>
      <c r="F84" s="367"/>
      <c r="G84" s="356"/>
      <c r="H84" s="356"/>
      <c r="I84" s="356"/>
      <c r="J84" s="356"/>
      <c r="K84" s="356"/>
      <c r="L84" s="356"/>
      <c r="M84" s="356">
        <v>500</v>
      </c>
      <c r="N84" s="356"/>
      <c r="O84" s="356"/>
      <c r="P84" s="356"/>
      <c r="Q84" s="356"/>
      <c r="R84" s="356"/>
      <c r="S84" s="357">
        <f t="shared" si="24"/>
        <v>500</v>
      </c>
      <c r="T84" s="357"/>
      <c r="U84" s="357"/>
      <c r="V84" s="357"/>
      <c r="W84" s="357">
        <f t="shared" si="25"/>
        <v>500</v>
      </c>
      <c r="Y84" s="396"/>
      <c r="Z84" s="396"/>
      <c r="AA84" s="396"/>
      <c r="AB84" s="396"/>
      <c r="AC84" s="396"/>
    </row>
    <row r="85" spans="1:23" ht="17.25" customHeight="1">
      <c r="A85" s="368"/>
      <c r="B85" s="394"/>
      <c r="C85" s="1320"/>
      <c r="D85" s="361" t="s">
        <v>303</v>
      </c>
      <c r="E85" s="1321"/>
      <c r="F85" s="370"/>
      <c r="G85" s="363">
        <f aca="true" t="shared" si="29" ref="G85:V85">G84+G86</f>
        <v>0</v>
      </c>
      <c r="H85" s="363">
        <f t="shared" si="29"/>
        <v>0</v>
      </c>
      <c r="I85" s="363">
        <f t="shared" si="29"/>
        <v>0</v>
      </c>
      <c r="J85" s="363">
        <f t="shared" si="29"/>
        <v>0</v>
      </c>
      <c r="K85" s="363">
        <f t="shared" si="29"/>
        <v>0</v>
      </c>
      <c r="L85" s="363">
        <f t="shared" si="29"/>
        <v>0</v>
      </c>
      <c r="M85" s="363">
        <f t="shared" si="29"/>
        <v>500</v>
      </c>
      <c r="N85" s="363">
        <f t="shared" si="29"/>
        <v>0</v>
      </c>
      <c r="O85" s="363">
        <f t="shared" si="29"/>
        <v>0</v>
      </c>
      <c r="P85" s="363">
        <f t="shared" si="29"/>
        <v>0</v>
      </c>
      <c r="Q85" s="363">
        <f t="shared" si="29"/>
        <v>0</v>
      </c>
      <c r="R85" s="363">
        <f t="shared" si="29"/>
        <v>0</v>
      </c>
      <c r="S85" s="357">
        <f t="shared" si="24"/>
        <v>500</v>
      </c>
      <c r="T85" s="363">
        <f t="shared" si="29"/>
        <v>0</v>
      </c>
      <c r="U85" s="363">
        <f t="shared" si="29"/>
        <v>0</v>
      </c>
      <c r="V85" s="363">
        <f t="shared" si="29"/>
        <v>0</v>
      </c>
      <c r="W85" s="357">
        <f t="shared" si="25"/>
        <v>500</v>
      </c>
    </row>
    <row r="86" spans="1:23" ht="17.25" customHeight="1">
      <c r="A86" s="368"/>
      <c r="B86" s="394"/>
      <c r="C86" s="1320"/>
      <c r="D86" s="361" t="s">
        <v>17</v>
      </c>
      <c r="E86" s="1321"/>
      <c r="F86" s="370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57">
        <f t="shared" si="24"/>
        <v>0</v>
      </c>
      <c r="T86" s="364"/>
      <c r="U86" s="364"/>
      <c r="V86" s="364"/>
      <c r="W86" s="357">
        <f t="shared" si="25"/>
        <v>0</v>
      </c>
    </row>
    <row r="87" spans="1:23" s="358" customFormat="1" ht="17.25" customHeight="1">
      <c r="A87" s="365"/>
      <c r="B87" s="397"/>
      <c r="C87" s="1320" t="s">
        <v>326</v>
      </c>
      <c r="D87" s="354" t="s">
        <v>302</v>
      </c>
      <c r="E87" s="1321" t="s">
        <v>271</v>
      </c>
      <c r="F87" s="367"/>
      <c r="G87" s="356"/>
      <c r="H87" s="356"/>
      <c r="I87" s="356"/>
      <c r="J87" s="356"/>
      <c r="K87" s="356"/>
      <c r="L87" s="356">
        <v>23000</v>
      </c>
      <c r="M87" s="356"/>
      <c r="N87" s="356"/>
      <c r="O87" s="356"/>
      <c r="P87" s="356"/>
      <c r="Q87" s="356"/>
      <c r="R87" s="356"/>
      <c r="S87" s="357">
        <f t="shared" si="24"/>
        <v>23000</v>
      </c>
      <c r="T87" s="357"/>
      <c r="U87" s="357"/>
      <c r="V87" s="357"/>
      <c r="W87" s="357">
        <f t="shared" si="25"/>
        <v>23000</v>
      </c>
    </row>
    <row r="88" spans="1:23" ht="17.25" customHeight="1">
      <c r="A88" s="368"/>
      <c r="B88" s="398"/>
      <c r="C88" s="1320"/>
      <c r="D88" s="361" t="s">
        <v>303</v>
      </c>
      <c r="E88" s="1321"/>
      <c r="F88" s="370"/>
      <c r="G88" s="363">
        <f aca="true" t="shared" si="30" ref="G88:V88">G87+G89</f>
        <v>0</v>
      </c>
      <c r="H88" s="363">
        <f t="shared" si="30"/>
        <v>0</v>
      </c>
      <c r="I88" s="363">
        <f t="shared" si="30"/>
        <v>0</v>
      </c>
      <c r="J88" s="363">
        <f t="shared" si="30"/>
        <v>0</v>
      </c>
      <c r="K88" s="363">
        <f t="shared" si="30"/>
        <v>0</v>
      </c>
      <c r="L88" s="363">
        <f t="shared" si="30"/>
        <v>23000</v>
      </c>
      <c r="M88" s="363">
        <f t="shared" si="30"/>
        <v>0</v>
      </c>
      <c r="N88" s="363">
        <f t="shared" si="30"/>
        <v>0</v>
      </c>
      <c r="O88" s="363">
        <f t="shared" si="30"/>
        <v>0</v>
      </c>
      <c r="P88" s="363">
        <f t="shared" si="30"/>
        <v>0</v>
      </c>
      <c r="Q88" s="363">
        <f t="shared" si="30"/>
        <v>0</v>
      </c>
      <c r="R88" s="363">
        <f t="shared" si="30"/>
        <v>0</v>
      </c>
      <c r="S88" s="357">
        <f t="shared" si="24"/>
        <v>23000</v>
      </c>
      <c r="T88" s="363">
        <f t="shared" si="30"/>
        <v>0</v>
      </c>
      <c r="U88" s="363">
        <f t="shared" si="30"/>
        <v>0</v>
      </c>
      <c r="V88" s="363">
        <f t="shared" si="30"/>
        <v>0</v>
      </c>
      <c r="W88" s="357">
        <f t="shared" si="25"/>
        <v>23000</v>
      </c>
    </row>
    <row r="89" spans="1:23" s="384" customFormat="1" ht="17.25" customHeight="1">
      <c r="A89" s="379"/>
      <c r="B89" s="399"/>
      <c r="C89" s="1320"/>
      <c r="D89" s="361" t="s">
        <v>17</v>
      </c>
      <c r="E89" s="1321"/>
      <c r="F89" s="381"/>
      <c r="G89" s="382"/>
      <c r="H89" s="382"/>
      <c r="I89" s="382"/>
      <c r="J89" s="382"/>
      <c r="K89" s="382"/>
      <c r="L89" s="382">
        <v>0</v>
      </c>
      <c r="M89" s="382"/>
      <c r="N89" s="382"/>
      <c r="O89" s="382"/>
      <c r="P89" s="382"/>
      <c r="Q89" s="382"/>
      <c r="R89" s="382"/>
      <c r="S89" s="357">
        <f t="shared" si="24"/>
        <v>0</v>
      </c>
      <c r="T89" s="383"/>
      <c r="U89" s="383"/>
      <c r="V89" s="383"/>
      <c r="W89" s="357">
        <f t="shared" si="25"/>
        <v>0</v>
      </c>
    </row>
    <row r="90" spans="1:23" s="358" customFormat="1" ht="17.25" customHeight="1">
      <c r="A90" s="365"/>
      <c r="B90" s="397"/>
      <c r="C90" s="1326" t="s">
        <v>327</v>
      </c>
      <c r="D90" s="354" t="s">
        <v>302</v>
      </c>
      <c r="E90" s="1321" t="s">
        <v>271</v>
      </c>
      <c r="F90" s="367"/>
      <c r="G90" s="356"/>
      <c r="H90" s="356"/>
      <c r="I90" s="356"/>
      <c r="J90" s="356"/>
      <c r="K90" s="356"/>
      <c r="L90" s="356">
        <v>1000</v>
      </c>
      <c r="M90" s="356"/>
      <c r="N90" s="356"/>
      <c r="O90" s="356"/>
      <c r="P90" s="356"/>
      <c r="Q90" s="356"/>
      <c r="R90" s="356"/>
      <c r="S90" s="357">
        <f t="shared" si="24"/>
        <v>1000</v>
      </c>
      <c r="T90" s="357"/>
      <c r="U90" s="357"/>
      <c r="V90" s="357"/>
      <c r="W90" s="357">
        <f t="shared" si="25"/>
        <v>1000</v>
      </c>
    </row>
    <row r="91" spans="1:23" ht="17.25" customHeight="1">
      <c r="A91" s="368"/>
      <c r="B91" s="398"/>
      <c r="C91" s="1326"/>
      <c r="D91" s="361" t="s">
        <v>303</v>
      </c>
      <c r="E91" s="1321"/>
      <c r="F91" s="370"/>
      <c r="G91" s="363">
        <f aca="true" t="shared" si="31" ref="G91:V91">G90+G92</f>
        <v>0</v>
      </c>
      <c r="H91" s="363">
        <f t="shared" si="31"/>
        <v>0</v>
      </c>
      <c r="I91" s="363">
        <f t="shared" si="31"/>
        <v>0</v>
      </c>
      <c r="J91" s="363">
        <f t="shared" si="31"/>
        <v>0</v>
      </c>
      <c r="K91" s="363">
        <f t="shared" si="31"/>
        <v>0</v>
      </c>
      <c r="L91" s="363">
        <f t="shared" si="31"/>
        <v>1000</v>
      </c>
      <c r="M91" s="363">
        <f t="shared" si="31"/>
        <v>0</v>
      </c>
      <c r="N91" s="363">
        <f t="shared" si="31"/>
        <v>0</v>
      </c>
      <c r="O91" s="363">
        <f t="shared" si="31"/>
        <v>0</v>
      </c>
      <c r="P91" s="363">
        <f t="shared" si="31"/>
        <v>0</v>
      </c>
      <c r="Q91" s="363">
        <f t="shared" si="31"/>
        <v>0</v>
      </c>
      <c r="R91" s="363">
        <f t="shared" si="31"/>
        <v>0</v>
      </c>
      <c r="S91" s="357">
        <f t="shared" si="24"/>
        <v>1000</v>
      </c>
      <c r="T91" s="363">
        <f t="shared" si="31"/>
        <v>0</v>
      </c>
      <c r="U91" s="363">
        <f t="shared" si="31"/>
        <v>0</v>
      </c>
      <c r="V91" s="363">
        <f t="shared" si="31"/>
        <v>0</v>
      </c>
      <c r="W91" s="357">
        <f t="shared" si="25"/>
        <v>1000</v>
      </c>
    </row>
    <row r="92" spans="1:23" ht="17.25" customHeight="1">
      <c r="A92" s="368"/>
      <c r="B92" s="398"/>
      <c r="C92" s="1326"/>
      <c r="D92" s="361" t="s">
        <v>17</v>
      </c>
      <c r="E92" s="1321"/>
      <c r="F92" s="370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57">
        <f t="shared" si="24"/>
        <v>0</v>
      </c>
      <c r="T92" s="364"/>
      <c r="U92" s="364"/>
      <c r="V92" s="364"/>
      <c r="W92" s="357">
        <f t="shared" si="25"/>
        <v>0</v>
      </c>
    </row>
    <row r="93" spans="1:23" s="358" customFormat="1" ht="17.25" customHeight="1">
      <c r="A93" s="365"/>
      <c r="B93" s="393"/>
      <c r="C93" s="1320" t="s">
        <v>328</v>
      </c>
      <c r="D93" s="354" t="s">
        <v>302</v>
      </c>
      <c r="E93" s="1321" t="s">
        <v>271</v>
      </c>
      <c r="F93" s="367"/>
      <c r="G93" s="356"/>
      <c r="H93" s="356"/>
      <c r="I93" s="356">
        <v>11438</v>
      </c>
      <c r="J93" s="356"/>
      <c r="K93" s="356"/>
      <c r="L93" s="356"/>
      <c r="M93" s="356"/>
      <c r="N93" s="356"/>
      <c r="O93" s="356"/>
      <c r="P93" s="356"/>
      <c r="Q93" s="356"/>
      <c r="R93" s="356"/>
      <c r="S93" s="357">
        <f t="shared" si="24"/>
        <v>11438</v>
      </c>
      <c r="T93" s="357"/>
      <c r="U93" s="357"/>
      <c r="V93" s="357"/>
      <c r="W93" s="357">
        <f t="shared" si="25"/>
        <v>11438</v>
      </c>
    </row>
    <row r="94" spans="1:23" ht="17.25" customHeight="1">
      <c r="A94" s="368"/>
      <c r="B94" s="394"/>
      <c r="C94" s="1320"/>
      <c r="D94" s="361" t="s">
        <v>303</v>
      </c>
      <c r="E94" s="1321"/>
      <c r="F94" s="370"/>
      <c r="G94" s="363">
        <f aca="true" t="shared" si="32" ref="G94:V94">G93+G95</f>
        <v>0</v>
      </c>
      <c r="H94" s="363">
        <f t="shared" si="32"/>
        <v>0</v>
      </c>
      <c r="I94" s="363">
        <f t="shared" si="32"/>
        <v>11438</v>
      </c>
      <c r="J94" s="363">
        <f t="shared" si="32"/>
        <v>0</v>
      </c>
      <c r="K94" s="363">
        <f t="shared" si="32"/>
        <v>0</v>
      </c>
      <c r="L94" s="363">
        <f t="shared" si="32"/>
        <v>0</v>
      </c>
      <c r="M94" s="363">
        <f t="shared" si="32"/>
        <v>0</v>
      </c>
      <c r="N94" s="363">
        <f t="shared" si="32"/>
        <v>0</v>
      </c>
      <c r="O94" s="363">
        <f t="shared" si="32"/>
        <v>0</v>
      </c>
      <c r="P94" s="363">
        <f t="shared" si="32"/>
        <v>0</v>
      </c>
      <c r="Q94" s="363">
        <f t="shared" si="32"/>
        <v>0</v>
      </c>
      <c r="R94" s="363">
        <f t="shared" si="32"/>
        <v>0</v>
      </c>
      <c r="S94" s="357">
        <f t="shared" si="24"/>
        <v>11438</v>
      </c>
      <c r="T94" s="363">
        <f t="shared" si="32"/>
        <v>0</v>
      </c>
      <c r="U94" s="363">
        <f t="shared" si="32"/>
        <v>0</v>
      </c>
      <c r="V94" s="363">
        <f t="shared" si="32"/>
        <v>0</v>
      </c>
      <c r="W94" s="357">
        <f t="shared" si="25"/>
        <v>11438</v>
      </c>
    </row>
    <row r="95" spans="1:23" ht="17.25" customHeight="1">
      <c r="A95" s="368"/>
      <c r="B95" s="394"/>
      <c r="C95" s="1320"/>
      <c r="D95" s="361" t="s">
        <v>17</v>
      </c>
      <c r="E95" s="1321"/>
      <c r="F95" s="370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57">
        <f t="shared" si="24"/>
        <v>0</v>
      </c>
      <c r="T95" s="364"/>
      <c r="U95" s="364"/>
      <c r="V95" s="364"/>
      <c r="W95" s="357">
        <f t="shared" si="25"/>
        <v>0</v>
      </c>
    </row>
    <row r="96" spans="1:23" ht="17.25" customHeight="1">
      <c r="A96" s="389"/>
      <c r="B96" s="390"/>
      <c r="C96" s="1324" t="s">
        <v>329</v>
      </c>
      <c r="D96" s="354" t="s">
        <v>302</v>
      </c>
      <c r="E96" s="1325" t="s">
        <v>271</v>
      </c>
      <c r="F96" s="370">
        <v>30</v>
      </c>
      <c r="G96" s="363">
        <v>32767</v>
      </c>
      <c r="H96" s="363">
        <v>3604</v>
      </c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57">
        <f t="shared" si="24"/>
        <v>36371</v>
      </c>
      <c r="T96" s="392"/>
      <c r="U96" s="392"/>
      <c r="V96" s="392"/>
      <c r="W96" s="357">
        <f t="shared" si="25"/>
        <v>36371</v>
      </c>
    </row>
    <row r="97" spans="1:23" ht="17.25" customHeight="1">
      <c r="A97" s="389"/>
      <c r="B97" s="390"/>
      <c r="C97" s="1324"/>
      <c r="D97" s="361" t="s">
        <v>303</v>
      </c>
      <c r="E97" s="1325"/>
      <c r="F97" s="370"/>
      <c r="G97" s="363">
        <f aca="true" t="shared" si="33" ref="G97:V97">G96+G98</f>
        <v>32767</v>
      </c>
      <c r="H97" s="363">
        <f t="shared" si="33"/>
        <v>3604</v>
      </c>
      <c r="I97" s="363">
        <f t="shared" si="33"/>
        <v>0</v>
      </c>
      <c r="J97" s="363">
        <f t="shared" si="33"/>
        <v>0</v>
      </c>
      <c r="K97" s="363">
        <f t="shared" si="33"/>
        <v>0</v>
      </c>
      <c r="L97" s="363">
        <f t="shared" si="33"/>
        <v>0</v>
      </c>
      <c r="M97" s="363">
        <f t="shared" si="33"/>
        <v>0</v>
      </c>
      <c r="N97" s="363">
        <f t="shared" si="33"/>
        <v>0</v>
      </c>
      <c r="O97" s="363">
        <f t="shared" si="33"/>
        <v>0</v>
      </c>
      <c r="P97" s="363">
        <f t="shared" si="33"/>
        <v>0</v>
      </c>
      <c r="Q97" s="363">
        <f t="shared" si="33"/>
        <v>0</v>
      </c>
      <c r="R97" s="363">
        <f t="shared" si="33"/>
        <v>0</v>
      </c>
      <c r="S97" s="357">
        <f t="shared" si="24"/>
        <v>36371</v>
      </c>
      <c r="T97" s="363">
        <f t="shared" si="33"/>
        <v>0</v>
      </c>
      <c r="U97" s="363">
        <f t="shared" si="33"/>
        <v>0</v>
      </c>
      <c r="V97" s="363">
        <f t="shared" si="33"/>
        <v>0</v>
      </c>
      <c r="W97" s="357">
        <f t="shared" si="25"/>
        <v>36371</v>
      </c>
    </row>
    <row r="98" spans="1:23" ht="17.25" customHeight="1">
      <c r="A98" s="389"/>
      <c r="B98" s="390"/>
      <c r="C98" s="1324"/>
      <c r="D98" s="361" t="s">
        <v>17</v>
      </c>
      <c r="E98" s="1325"/>
      <c r="F98" s="370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57">
        <f t="shared" si="24"/>
        <v>0</v>
      </c>
      <c r="T98" s="392"/>
      <c r="U98" s="392"/>
      <c r="V98" s="392"/>
      <c r="W98" s="357">
        <f t="shared" si="25"/>
        <v>0</v>
      </c>
    </row>
    <row r="99" spans="1:23" s="358" customFormat="1" ht="16.5" customHeight="1">
      <c r="A99" s="365"/>
      <c r="B99" s="377"/>
      <c r="C99" s="1320" t="s">
        <v>330</v>
      </c>
      <c r="D99" s="354" t="s">
        <v>302</v>
      </c>
      <c r="E99" s="1321" t="s">
        <v>271</v>
      </c>
      <c r="F99" s="367">
        <v>3</v>
      </c>
      <c r="G99" s="356">
        <v>11998</v>
      </c>
      <c r="H99" s="356">
        <v>2092</v>
      </c>
      <c r="I99" s="356">
        <v>3816</v>
      </c>
      <c r="J99" s="356"/>
      <c r="K99" s="356"/>
      <c r="L99" s="356"/>
      <c r="M99" s="356"/>
      <c r="N99" s="356"/>
      <c r="O99" s="356"/>
      <c r="P99" s="356"/>
      <c r="Q99" s="356"/>
      <c r="R99" s="356"/>
      <c r="S99" s="357">
        <f t="shared" si="24"/>
        <v>17906</v>
      </c>
      <c r="T99" s="357"/>
      <c r="U99" s="357"/>
      <c r="V99" s="357"/>
      <c r="W99" s="357">
        <f t="shared" si="25"/>
        <v>17906</v>
      </c>
    </row>
    <row r="100" spans="1:23" ht="17.25" customHeight="1">
      <c r="A100" s="368"/>
      <c r="B100" s="378"/>
      <c r="C100" s="1320"/>
      <c r="D100" s="361" t="s">
        <v>303</v>
      </c>
      <c r="E100" s="1321"/>
      <c r="F100" s="370"/>
      <c r="G100" s="363">
        <f aca="true" t="shared" si="34" ref="G100:V100">G99+G101</f>
        <v>11998</v>
      </c>
      <c r="H100" s="363">
        <f t="shared" si="34"/>
        <v>2092</v>
      </c>
      <c r="I100" s="363">
        <f t="shared" si="34"/>
        <v>3816</v>
      </c>
      <c r="J100" s="363">
        <f t="shared" si="34"/>
        <v>0</v>
      </c>
      <c r="K100" s="363">
        <f t="shared" si="34"/>
        <v>0</v>
      </c>
      <c r="L100" s="363">
        <f t="shared" si="34"/>
        <v>0</v>
      </c>
      <c r="M100" s="363">
        <f t="shared" si="34"/>
        <v>0</v>
      </c>
      <c r="N100" s="363">
        <f t="shared" si="34"/>
        <v>0</v>
      </c>
      <c r="O100" s="363">
        <f t="shared" si="34"/>
        <v>0</v>
      </c>
      <c r="P100" s="363">
        <f t="shared" si="34"/>
        <v>0</v>
      </c>
      <c r="Q100" s="363">
        <f t="shared" si="34"/>
        <v>0</v>
      </c>
      <c r="R100" s="363">
        <f t="shared" si="34"/>
        <v>0</v>
      </c>
      <c r="S100" s="357">
        <f t="shared" si="24"/>
        <v>17906</v>
      </c>
      <c r="T100" s="363">
        <f t="shared" si="34"/>
        <v>0</v>
      </c>
      <c r="U100" s="363">
        <f t="shared" si="34"/>
        <v>0</v>
      </c>
      <c r="V100" s="363">
        <f t="shared" si="34"/>
        <v>0</v>
      </c>
      <c r="W100" s="357">
        <f t="shared" si="25"/>
        <v>17906</v>
      </c>
    </row>
    <row r="101" spans="1:23" ht="17.25" customHeight="1">
      <c r="A101" s="368"/>
      <c r="B101" s="378"/>
      <c r="C101" s="1320"/>
      <c r="D101" s="361" t="s">
        <v>17</v>
      </c>
      <c r="E101" s="1321"/>
      <c r="F101" s="370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57">
        <f t="shared" si="24"/>
        <v>0</v>
      </c>
      <c r="T101" s="364"/>
      <c r="U101" s="364"/>
      <c r="V101" s="364"/>
      <c r="W101" s="357">
        <f t="shared" si="25"/>
        <v>0</v>
      </c>
    </row>
    <row r="102" spans="1:23" s="404" customFormat="1" ht="17.25" customHeight="1">
      <c r="A102" s="400"/>
      <c r="B102" s="401"/>
      <c r="C102" s="1320" t="s">
        <v>331</v>
      </c>
      <c r="D102" s="354" t="s">
        <v>302</v>
      </c>
      <c r="E102" s="1327" t="s">
        <v>271</v>
      </c>
      <c r="F102" s="367">
        <v>12</v>
      </c>
      <c r="G102" s="356">
        <v>17948</v>
      </c>
      <c r="H102" s="356">
        <v>4011</v>
      </c>
      <c r="I102" s="356">
        <v>100787</v>
      </c>
      <c r="J102" s="402"/>
      <c r="K102" s="402"/>
      <c r="L102" s="402"/>
      <c r="M102" s="402"/>
      <c r="N102" s="402"/>
      <c r="O102" s="402"/>
      <c r="P102" s="402"/>
      <c r="Q102" s="402"/>
      <c r="R102" s="402"/>
      <c r="S102" s="357">
        <f t="shared" si="24"/>
        <v>122746</v>
      </c>
      <c r="T102" s="403"/>
      <c r="U102" s="403"/>
      <c r="V102" s="403"/>
      <c r="W102" s="357">
        <f t="shared" si="25"/>
        <v>122746</v>
      </c>
    </row>
    <row r="103" spans="1:23" ht="17.25" customHeight="1">
      <c r="A103" s="368"/>
      <c r="B103" s="378"/>
      <c r="C103" s="1320"/>
      <c r="D103" s="361" t="s">
        <v>303</v>
      </c>
      <c r="E103" s="1327"/>
      <c r="F103" s="370"/>
      <c r="G103" s="363">
        <f aca="true" t="shared" si="35" ref="G103:V103">G102+G104</f>
        <v>17948</v>
      </c>
      <c r="H103" s="363">
        <f t="shared" si="35"/>
        <v>4011</v>
      </c>
      <c r="I103" s="363">
        <f t="shared" si="35"/>
        <v>100787</v>
      </c>
      <c r="J103" s="363">
        <f t="shared" si="35"/>
        <v>0</v>
      </c>
      <c r="K103" s="363">
        <f t="shared" si="35"/>
        <v>0</v>
      </c>
      <c r="L103" s="363">
        <f t="shared" si="35"/>
        <v>0</v>
      </c>
      <c r="M103" s="363">
        <f t="shared" si="35"/>
        <v>0</v>
      </c>
      <c r="N103" s="363">
        <f t="shared" si="35"/>
        <v>0</v>
      </c>
      <c r="O103" s="363">
        <f t="shared" si="35"/>
        <v>0</v>
      </c>
      <c r="P103" s="363">
        <f t="shared" si="35"/>
        <v>0</v>
      </c>
      <c r="Q103" s="363">
        <f t="shared" si="35"/>
        <v>0</v>
      </c>
      <c r="R103" s="363">
        <f t="shared" si="35"/>
        <v>0</v>
      </c>
      <c r="S103" s="357">
        <f t="shared" si="24"/>
        <v>122746</v>
      </c>
      <c r="T103" s="363">
        <f t="shared" si="35"/>
        <v>0</v>
      </c>
      <c r="U103" s="363">
        <f t="shared" si="35"/>
        <v>0</v>
      </c>
      <c r="V103" s="363">
        <f t="shared" si="35"/>
        <v>0</v>
      </c>
      <c r="W103" s="357">
        <f t="shared" si="25"/>
        <v>122746</v>
      </c>
    </row>
    <row r="104" spans="1:23" ht="17.25" customHeight="1">
      <c r="A104" s="368"/>
      <c r="B104" s="378"/>
      <c r="C104" s="1320"/>
      <c r="D104" s="361" t="s">
        <v>17</v>
      </c>
      <c r="E104" s="1327"/>
      <c r="F104" s="370"/>
      <c r="G104" s="363"/>
      <c r="H104" s="363"/>
      <c r="I104" s="363">
        <v>0</v>
      </c>
      <c r="J104" s="363"/>
      <c r="K104" s="363"/>
      <c r="L104" s="363"/>
      <c r="M104" s="363"/>
      <c r="N104" s="363"/>
      <c r="O104" s="363"/>
      <c r="P104" s="363"/>
      <c r="Q104" s="363"/>
      <c r="R104" s="363"/>
      <c r="S104" s="357">
        <f t="shared" si="24"/>
        <v>0</v>
      </c>
      <c r="T104" s="364"/>
      <c r="U104" s="364"/>
      <c r="V104" s="364"/>
      <c r="W104" s="357">
        <f t="shared" si="25"/>
        <v>0</v>
      </c>
    </row>
    <row r="105" spans="1:23" s="358" customFormat="1" ht="17.25" customHeight="1">
      <c r="A105" s="365"/>
      <c r="B105" s="393"/>
      <c r="C105" s="1320" t="s">
        <v>332</v>
      </c>
      <c r="D105" s="354" t="s">
        <v>302</v>
      </c>
      <c r="E105" s="1321" t="s">
        <v>271</v>
      </c>
      <c r="F105" s="367"/>
      <c r="G105" s="356"/>
      <c r="H105" s="356"/>
      <c r="I105" s="356">
        <v>3000</v>
      </c>
      <c r="J105" s="356"/>
      <c r="K105" s="356"/>
      <c r="L105" s="356"/>
      <c r="M105" s="356"/>
      <c r="N105" s="356"/>
      <c r="O105" s="356"/>
      <c r="P105" s="356"/>
      <c r="Q105" s="356"/>
      <c r="R105" s="356"/>
      <c r="S105" s="357">
        <f t="shared" si="24"/>
        <v>3000</v>
      </c>
      <c r="T105" s="357"/>
      <c r="U105" s="357"/>
      <c r="V105" s="357"/>
      <c r="W105" s="357">
        <f t="shared" si="25"/>
        <v>3000</v>
      </c>
    </row>
    <row r="106" spans="1:23" ht="17.25" customHeight="1">
      <c r="A106" s="368"/>
      <c r="B106" s="394"/>
      <c r="C106" s="1320"/>
      <c r="D106" s="361" t="s">
        <v>303</v>
      </c>
      <c r="E106" s="1321"/>
      <c r="F106" s="370"/>
      <c r="G106" s="363">
        <f aca="true" t="shared" si="36" ref="G106:V106">G105+G107</f>
        <v>0</v>
      </c>
      <c r="H106" s="363">
        <f t="shared" si="36"/>
        <v>0</v>
      </c>
      <c r="I106" s="363">
        <f t="shared" si="36"/>
        <v>3000</v>
      </c>
      <c r="J106" s="363">
        <f t="shared" si="36"/>
        <v>0</v>
      </c>
      <c r="K106" s="363">
        <f t="shared" si="36"/>
        <v>0</v>
      </c>
      <c r="L106" s="363">
        <f t="shared" si="36"/>
        <v>0</v>
      </c>
      <c r="M106" s="363">
        <f t="shared" si="36"/>
        <v>0</v>
      </c>
      <c r="N106" s="363">
        <f t="shared" si="36"/>
        <v>0</v>
      </c>
      <c r="O106" s="363">
        <f t="shared" si="36"/>
        <v>0</v>
      </c>
      <c r="P106" s="363">
        <f t="shared" si="36"/>
        <v>0</v>
      </c>
      <c r="Q106" s="363">
        <f t="shared" si="36"/>
        <v>0</v>
      </c>
      <c r="R106" s="363">
        <f t="shared" si="36"/>
        <v>0</v>
      </c>
      <c r="S106" s="357">
        <f t="shared" si="24"/>
        <v>3000</v>
      </c>
      <c r="T106" s="363">
        <f t="shared" si="36"/>
        <v>0</v>
      </c>
      <c r="U106" s="363">
        <f t="shared" si="36"/>
        <v>0</v>
      </c>
      <c r="V106" s="363">
        <f t="shared" si="36"/>
        <v>0</v>
      </c>
      <c r="W106" s="357">
        <f t="shared" si="25"/>
        <v>3000</v>
      </c>
    </row>
    <row r="107" spans="1:23" ht="17.25" customHeight="1">
      <c r="A107" s="368"/>
      <c r="B107" s="394"/>
      <c r="C107" s="1320"/>
      <c r="D107" s="361" t="s">
        <v>17</v>
      </c>
      <c r="E107" s="1321"/>
      <c r="F107" s="370"/>
      <c r="G107" s="363"/>
      <c r="H107" s="363"/>
      <c r="I107" s="363">
        <v>0</v>
      </c>
      <c r="J107" s="363"/>
      <c r="K107" s="363"/>
      <c r="L107" s="363"/>
      <c r="M107" s="363"/>
      <c r="N107" s="363"/>
      <c r="O107" s="363"/>
      <c r="P107" s="363"/>
      <c r="Q107" s="363"/>
      <c r="R107" s="363"/>
      <c r="S107" s="357">
        <f t="shared" si="24"/>
        <v>0</v>
      </c>
      <c r="T107" s="364"/>
      <c r="U107" s="364"/>
      <c r="V107" s="364"/>
      <c r="W107" s="357">
        <f t="shared" si="25"/>
        <v>0</v>
      </c>
    </row>
    <row r="108" spans="1:23" s="358" customFormat="1" ht="17.25" customHeight="1">
      <c r="A108" s="365"/>
      <c r="B108" s="366"/>
      <c r="C108" s="1326" t="s">
        <v>333</v>
      </c>
      <c r="D108" s="354" t="s">
        <v>302</v>
      </c>
      <c r="E108" s="1321" t="s">
        <v>271</v>
      </c>
      <c r="F108" s="367"/>
      <c r="G108" s="356"/>
      <c r="H108" s="356"/>
      <c r="I108" s="356"/>
      <c r="J108" s="356"/>
      <c r="K108" s="356">
        <v>82564</v>
      </c>
      <c r="L108" s="356"/>
      <c r="M108" s="356"/>
      <c r="N108" s="356"/>
      <c r="O108" s="356"/>
      <c r="P108" s="356"/>
      <c r="Q108" s="356"/>
      <c r="R108" s="356"/>
      <c r="S108" s="357">
        <f t="shared" si="24"/>
        <v>82564</v>
      </c>
      <c r="T108" s="357"/>
      <c r="U108" s="357"/>
      <c r="V108" s="357"/>
      <c r="W108" s="357">
        <f t="shared" si="25"/>
        <v>82564</v>
      </c>
    </row>
    <row r="109" spans="1:23" ht="17.25" customHeight="1">
      <c r="A109" s="368"/>
      <c r="B109" s="369"/>
      <c r="C109" s="1326"/>
      <c r="D109" s="361" t="s">
        <v>303</v>
      </c>
      <c r="E109" s="1321"/>
      <c r="F109" s="370"/>
      <c r="G109" s="363">
        <f aca="true" t="shared" si="37" ref="G109:R109">G108+G110</f>
        <v>0</v>
      </c>
      <c r="H109" s="363">
        <f t="shared" si="37"/>
        <v>0</v>
      </c>
      <c r="I109" s="363">
        <f t="shared" si="37"/>
        <v>0</v>
      </c>
      <c r="J109" s="363">
        <f t="shared" si="37"/>
        <v>0</v>
      </c>
      <c r="K109" s="363">
        <f t="shared" si="37"/>
        <v>96526</v>
      </c>
      <c r="L109" s="363">
        <f t="shared" si="37"/>
        <v>0</v>
      </c>
      <c r="M109" s="363">
        <f t="shared" si="37"/>
        <v>0</v>
      </c>
      <c r="N109" s="363">
        <f t="shared" si="37"/>
        <v>0</v>
      </c>
      <c r="O109" s="363">
        <f t="shared" si="37"/>
        <v>0</v>
      </c>
      <c r="P109" s="363">
        <f t="shared" si="37"/>
        <v>0</v>
      </c>
      <c r="Q109" s="363">
        <f t="shared" si="37"/>
        <v>0</v>
      </c>
      <c r="R109" s="363">
        <f t="shared" si="37"/>
        <v>0</v>
      </c>
      <c r="S109" s="357">
        <f t="shared" si="24"/>
        <v>96526</v>
      </c>
      <c r="T109" s="363">
        <f>T108+T110</f>
        <v>0</v>
      </c>
      <c r="U109" s="363">
        <f>U108+U110</f>
        <v>0</v>
      </c>
      <c r="V109" s="363">
        <f>V108+V110</f>
        <v>0</v>
      </c>
      <c r="W109" s="357">
        <f t="shared" si="25"/>
        <v>96526</v>
      </c>
    </row>
    <row r="110" spans="1:23" s="384" customFormat="1" ht="17.25" customHeight="1">
      <c r="A110" s="379"/>
      <c r="B110" s="405"/>
      <c r="C110" s="1326"/>
      <c r="D110" s="640" t="s">
        <v>17</v>
      </c>
      <c r="E110" s="1321"/>
      <c r="F110" s="650"/>
      <c r="G110" s="651"/>
      <c r="H110" s="651"/>
      <c r="I110" s="651"/>
      <c r="J110" s="651"/>
      <c r="K110" s="651">
        <v>13962</v>
      </c>
      <c r="L110" s="651"/>
      <c r="M110" s="651"/>
      <c r="N110" s="651"/>
      <c r="O110" s="651">
        <v>0</v>
      </c>
      <c r="P110" s="651"/>
      <c r="Q110" s="651"/>
      <c r="R110" s="651"/>
      <c r="S110" s="652">
        <f t="shared" si="24"/>
        <v>13962</v>
      </c>
      <c r="T110" s="653"/>
      <c r="U110" s="653"/>
      <c r="V110" s="653"/>
      <c r="W110" s="652">
        <f t="shared" si="25"/>
        <v>13962</v>
      </c>
    </row>
    <row r="111" spans="1:23" s="358" customFormat="1" ht="17.25" customHeight="1">
      <c r="A111" s="365"/>
      <c r="B111" s="366"/>
      <c r="C111" s="1320" t="s">
        <v>334</v>
      </c>
      <c r="D111" s="354" t="s">
        <v>302</v>
      </c>
      <c r="E111" s="1321" t="s">
        <v>271</v>
      </c>
      <c r="F111" s="367"/>
      <c r="G111" s="356"/>
      <c r="H111" s="356"/>
      <c r="I111" s="356"/>
      <c r="J111" s="356"/>
      <c r="K111" s="356">
        <v>111601</v>
      </c>
      <c r="L111" s="356"/>
      <c r="M111" s="356"/>
      <c r="N111" s="356"/>
      <c r="O111" s="356"/>
      <c r="P111" s="356"/>
      <c r="Q111" s="356"/>
      <c r="R111" s="356"/>
      <c r="S111" s="357">
        <f t="shared" si="24"/>
        <v>111601</v>
      </c>
      <c r="T111" s="357"/>
      <c r="U111" s="357"/>
      <c r="V111" s="357"/>
      <c r="W111" s="357">
        <f t="shared" si="25"/>
        <v>111601</v>
      </c>
    </row>
    <row r="112" spans="1:23" ht="17.25" customHeight="1">
      <c r="A112" s="368"/>
      <c r="B112" s="369"/>
      <c r="C112" s="1320"/>
      <c r="D112" s="361" t="s">
        <v>303</v>
      </c>
      <c r="E112" s="1321"/>
      <c r="F112" s="370"/>
      <c r="G112" s="363">
        <f>G111+G113</f>
        <v>0</v>
      </c>
      <c r="H112" s="363"/>
      <c r="I112" s="363"/>
      <c r="J112" s="363"/>
      <c r="K112" s="363">
        <f>K111+K113</f>
        <v>111601</v>
      </c>
      <c r="L112" s="363"/>
      <c r="M112" s="363"/>
      <c r="N112" s="363"/>
      <c r="O112" s="363"/>
      <c r="P112" s="363"/>
      <c r="Q112" s="363"/>
      <c r="R112" s="363"/>
      <c r="S112" s="357">
        <f t="shared" si="24"/>
        <v>111601</v>
      </c>
      <c r="T112" s="364"/>
      <c r="U112" s="364"/>
      <c r="V112" s="364"/>
      <c r="W112" s="357">
        <f t="shared" si="25"/>
        <v>111601</v>
      </c>
    </row>
    <row r="113" spans="1:23" s="384" customFormat="1" ht="17.25" customHeight="1">
      <c r="A113" s="379"/>
      <c r="B113" s="405"/>
      <c r="C113" s="1320"/>
      <c r="D113" s="361" t="s">
        <v>17</v>
      </c>
      <c r="E113" s="1321"/>
      <c r="F113" s="381"/>
      <c r="G113" s="382"/>
      <c r="H113" s="382"/>
      <c r="I113" s="382"/>
      <c r="J113" s="382"/>
      <c r="K113" s="382">
        <v>0</v>
      </c>
      <c r="L113" s="382"/>
      <c r="M113" s="382"/>
      <c r="N113" s="382"/>
      <c r="O113" s="382"/>
      <c r="P113" s="382"/>
      <c r="Q113" s="382"/>
      <c r="R113" s="382"/>
      <c r="S113" s="357">
        <f t="shared" si="24"/>
        <v>0</v>
      </c>
      <c r="T113" s="383"/>
      <c r="U113" s="383"/>
      <c r="V113" s="383"/>
      <c r="W113" s="357">
        <f t="shared" si="25"/>
        <v>0</v>
      </c>
    </row>
    <row r="114" spans="1:23" s="358" customFormat="1" ht="17.25" customHeight="1">
      <c r="A114" s="365"/>
      <c r="B114" s="366"/>
      <c r="C114" s="1320" t="s">
        <v>335</v>
      </c>
      <c r="D114" s="354" t="s">
        <v>302</v>
      </c>
      <c r="E114" s="1321" t="s">
        <v>271</v>
      </c>
      <c r="F114" s="367"/>
      <c r="G114" s="356"/>
      <c r="H114" s="356"/>
      <c r="I114" s="356"/>
      <c r="J114" s="356"/>
      <c r="K114" s="356">
        <v>1500</v>
      </c>
      <c r="L114" s="356"/>
      <c r="M114" s="356"/>
      <c r="N114" s="356"/>
      <c r="O114" s="356"/>
      <c r="P114" s="356"/>
      <c r="Q114" s="356"/>
      <c r="R114" s="356"/>
      <c r="S114" s="357">
        <f t="shared" si="24"/>
        <v>1500</v>
      </c>
      <c r="T114" s="357"/>
      <c r="U114" s="357"/>
      <c r="V114" s="357"/>
      <c r="W114" s="357">
        <f t="shared" si="25"/>
        <v>1500</v>
      </c>
    </row>
    <row r="115" spans="1:23" ht="17.25" customHeight="1">
      <c r="A115" s="368"/>
      <c r="B115" s="369"/>
      <c r="C115" s="1320"/>
      <c r="D115" s="361" t="s">
        <v>303</v>
      </c>
      <c r="E115" s="1321"/>
      <c r="F115" s="370"/>
      <c r="G115" s="363">
        <f aca="true" t="shared" si="38" ref="G115:V115">G114+G116</f>
        <v>0</v>
      </c>
      <c r="H115" s="363">
        <f t="shared" si="38"/>
        <v>0</v>
      </c>
      <c r="I115" s="363">
        <f t="shared" si="38"/>
        <v>0</v>
      </c>
      <c r="J115" s="363">
        <f t="shared" si="38"/>
        <v>0</v>
      </c>
      <c r="K115" s="363">
        <f t="shared" si="38"/>
        <v>1500</v>
      </c>
      <c r="L115" s="363">
        <f t="shared" si="38"/>
        <v>0</v>
      </c>
      <c r="M115" s="363">
        <f t="shared" si="38"/>
        <v>0</v>
      </c>
      <c r="N115" s="363">
        <f t="shared" si="38"/>
        <v>0</v>
      </c>
      <c r="O115" s="363">
        <f t="shared" si="38"/>
        <v>0</v>
      </c>
      <c r="P115" s="363">
        <f t="shared" si="38"/>
        <v>0</v>
      </c>
      <c r="Q115" s="363">
        <f t="shared" si="38"/>
        <v>0</v>
      </c>
      <c r="R115" s="363">
        <f t="shared" si="38"/>
        <v>0</v>
      </c>
      <c r="S115" s="357">
        <f t="shared" si="24"/>
        <v>1500</v>
      </c>
      <c r="T115" s="363">
        <f t="shared" si="38"/>
        <v>0</v>
      </c>
      <c r="U115" s="363">
        <f t="shared" si="38"/>
        <v>0</v>
      </c>
      <c r="V115" s="363">
        <f t="shared" si="38"/>
        <v>0</v>
      </c>
      <c r="W115" s="357">
        <f t="shared" si="25"/>
        <v>1500</v>
      </c>
    </row>
    <row r="116" spans="1:23" ht="17.25" customHeight="1">
      <c r="A116" s="368"/>
      <c r="B116" s="369"/>
      <c r="C116" s="1320"/>
      <c r="D116" s="361" t="s">
        <v>17</v>
      </c>
      <c r="E116" s="1321"/>
      <c r="F116" s="370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57">
        <f t="shared" si="24"/>
        <v>0</v>
      </c>
      <c r="T116" s="364"/>
      <c r="U116" s="364"/>
      <c r="V116" s="364"/>
      <c r="W116" s="357">
        <f t="shared" si="25"/>
        <v>0</v>
      </c>
    </row>
    <row r="117" spans="1:23" s="358" customFormat="1" ht="17.25" customHeight="1">
      <c r="A117" s="365"/>
      <c r="B117" s="366"/>
      <c r="C117" s="1320" t="s">
        <v>336</v>
      </c>
      <c r="D117" s="354" t="s">
        <v>302</v>
      </c>
      <c r="E117" s="1321" t="s">
        <v>271</v>
      </c>
      <c r="F117" s="367"/>
      <c r="G117" s="356"/>
      <c r="H117" s="356"/>
      <c r="I117" s="356"/>
      <c r="J117" s="356"/>
      <c r="K117" s="356">
        <v>4660</v>
      </c>
      <c r="L117" s="356"/>
      <c r="M117" s="356"/>
      <c r="N117" s="356"/>
      <c r="O117" s="356"/>
      <c r="P117" s="356"/>
      <c r="Q117" s="356"/>
      <c r="R117" s="356"/>
      <c r="S117" s="357">
        <f t="shared" si="24"/>
        <v>4660</v>
      </c>
      <c r="T117" s="357"/>
      <c r="U117" s="357"/>
      <c r="V117" s="357"/>
      <c r="W117" s="357">
        <f t="shared" si="25"/>
        <v>4660</v>
      </c>
    </row>
    <row r="118" spans="1:23" ht="17.25" customHeight="1">
      <c r="A118" s="368"/>
      <c r="B118" s="369"/>
      <c r="C118" s="1320"/>
      <c r="D118" s="361" t="s">
        <v>303</v>
      </c>
      <c r="E118" s="1321"/>
      <c r="F118" s="370"/>
      <c r="G118" s="363">
        <f aca="true" t="shared" si="39" ref="G118:V118">G117+G119</f>
        <v>0</v>
      </c>
      <c r="H118" s="363">
        <f t="shared" si="39"/>
        <v>0</v>
      </c>
      <c r="I118" s="363">
        <f t="shared" si="39"/>
        <v>0</v>
      </c>
      <c r="J118" s="363">
        <f t="shared" si="39"/>
        <v>0</v>
      </c>
      <c r="K118" s="363">
        <f t="shared" si="39"/>
        <v>4660</v>
      </c>
      <c r="L118" s="363">
        <f t="shared" si="39"/>
        <v>0</v>
      </c>
      <c r="M118" s="363">
        <f t="shared" si="39"/>
        <v>0</v>
      </c>
      <c r="N118" s="363">
        <f t="shared" si="39"/>
        <v>0</v>
      </c>
      <c r="O118" s="363">
        <f t="shared" si="39"/>
        <v>0</v>
      </c>
      <c r="P118" s="363">
        <f t="shared" si="39"/>
        <v>0</v>
      </c>
      <c r="Q118" s="363">
        <f t="shared" si="39"/>
        <v>0</v>
      </c>
      <c r="R118" s="363">
        <f t="shared" si="39"/>
        <v>0</v>
      </c>
      <c r="S118" s="357">
        <f t="shared" si="24"/>
        <v>4660</v>
      </c>
      <c r="T118" s="363">
        <f t="shared" si="39"/>
        <v>0</v>
      </c>
      <c r="U118" s="363">
        <f t="shared" si="39"/>
        <v>0</v>
      </c>
      <c r="V118" s="363">
        <f t="shared" si="39"/>
        <v>0</v>
      </c>
      <c r="W118" s="357">
        <f t="shared" si="25"/>
        <v>4660</v>
      </c>
    </row>
    <row r="119" spans="1:23" ht="17.25" customHeight="1">
      <c r="A119" s="368"/>
      <c r="B119" s="369"/>
      <c r="C119" s="1320"/>
      <c r="D119" s="361" t="s">
        <v>17</v>
      </c>
      <c r="E119" s="1321"/>
      <c r="F119" s="370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57">
        <f t="shared" si="24"/>
        <v>0</v>
      </c>
      <c r="T119" s="364"/>
      <c r="U119" s="364"/>
      <c r="V119" s="364"/>
      <c r="W119" s="357">
        <f t="shared" si="25"/>
        <v>0</v>
      </c>
    </row>
    <row r="120" spans="1:23" s="358" customFormat="1" ht="17.25" customHeight="1">
      <c r="A120" s="365"/>
      <c r="B120" s="366"/>
      <c r="C120" s="1320" t="s">
        <v>337</v>
      </c>
      <c r="D120" s="354" t="s">
        <v>302</v>
      </c>
      <c r="E120" s="1321" t="s">
        <v>271</v>
      </c>
      <c r="F120" s="367"/>
      <c r="G120" s="356"/>
      <c r="H120" s="356"/>
      <c r="I120" s="356"/>
      <c r="J120" s="356"/>
      <c r="K120" s="356">
        <v>1920</v>
      </c>
      <c r="L120" s="356"/>
      <c r="M120" s="356"/>
      <c r="N120" s="356"/>
      <c r="O120" s="356"/>
      <c r="P120" s="356"/>
      <c r="Q120" s="356"/>
      <c r="R120" s="356"/>
      <c r="S120" s="357">
        <f t="shared" si="24"/>
        <v>1920</v>
      </c>
      <c r="T120" s="357"/>
      <c r="U120" s="357"/>
      <c r="V120" s="357"/>
      <c r="W120" s="357">
        <f t="shared" si="25"/>
        <v>1920</v>
      </c>
    </row>
    <row r="121" spans="1:23" ht="17.25" customHeight="1">
      <c r="A121" s="368"/>
      <c r="B121" s="369"/>
      <c r="C121" s="1320"/>
      <c r="D121" s="361" t="s">
        <v>303</v>
      </c>
      <c r="E121" s="1321"/>
      <c r="F121" s="370"/>
      <c r="G121" s="363">
        <f aca="true" t="shared" si="40" ref="G121:V121">G120+G122</f>
        <v>0</v>
      </c>
      <c r="H121" s="363">
        <f t="shared" si="40"/>
        <v>0</v>
      </c>
      <c r="I121" s="363">
        <f t="shared" si="40"/>
        <v>0</v>
      </c>
      <c r="J121" s="363">
        <f t="shared" si="40"/>
        <v>0</v>
      </c>
      <c r="K121" s="363">
        <f t="shared" si="40"/>
        <v>1920</v>
      </c>
      <c r="L121" s="363">
        <f t="shared" si="40"/>
        <v>0</v>
      </c>
      <c r="M121" s="363">
        <f t="shared" si="40"/>
        <v>0</v>
      </c>
      <c r="N121" s="363">
        <f t="shared" si="40"/>
        <v>0</v>
      </c>
      <c r="O121" s="363">
        <f t="shared" si="40"/>
        <v>0</v>
      </c>
      <c r="P121" s="363">
        <f t="shared" si="40"/>
        <v>0</v>
      </c>
      <c r="Q121" s="363">
        <f t="shared" si="40"/>
        <v>0</v>
      </c>
      <c r="R121" s="363">
        <f t="shared" si="40"/>
        <v>0</v>
      </c>
      <c r="S121" s="357">
        <f t="shared" si="24"/>
        <v>1920</v>
      </c>
      <c r="T121" s="363">
        <f t="shared" si="40"/>
        <v>0</v>
      </c>
      <c r="U121" s="363">
        <f t="shared" si="40"/>
        <v>0</v>
      </c>
      <c r="V121" s="363">
        <f t="shared" si="40"/>
        <v>0</v>
      </c>
      <c r="W121" s="357">
        <f t="shared" si="25"/>
        <v>1920</v>
      </c>
    </row>
    <row r="122" spans="1:23" ht="17.25" customHeight="1">
      <c r="A122" s="368"/>
      <c r="B122" s="369"/>
      <c r="C122" s="1320"/>
      <c r="D122" s="361" t="s">
        <v>17</v>
      </c>
      <c r="E122" s="1321"/>
      <c r="F122" s="370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S122" s="357">
        <f t="shared" si="24"/>
        <v>0</v>
      </c>
      <c r="T122" s="364"/>
      <c r="U122" s="364"/>
      <c r="V122" s="364"/>
      <c r="W122" s="357">
        <f t="shared" si="25"/>
        <v>0</v>
      </c>
    </row>
    <row r="123" spans="1:23" s="358" customFormat="1" ht="17.25" customHeight="1">
      <c r="A123" s="365"/>
      <c r="B123" s="366"/>
      <c r="C123" s="1320" t="s">
        <v>338</v>
      </c>
      <c r="D123" s="354" t="s">
        <v>302</v>
      </c>
      <c r="E123" s="1321" t="s">
        <v>271</v>
      </c>
      <c r="F123" s="367"/>
      <c r="G123" s="356"/>
      <c r="H123" s="356"/>
      <c r="I123" s="356"/>
      <c r="J123" s="356"/>
      <c r="K123" s="356">
        <v>4068</v>
      </c>
      <c r="L123" s="356"/>
      <c r="M123" s="356"/>
      <c r="N123" s="356"/>
      <c r="O123" s="356"/>
      <c r="P123" s="356"/>
      <c r="Q123" s="356"/>
      <c r="R123" s="356"/>
      <c r="S123" s="357">
        <f t="shared" si="24"/>
        <v>4068</v>
      </c>
      <c r="T123" s="357"/>
      <c r="U123" s="357"/>
      <c r="V123" s="357"/>
      <c r="W123" s="357">
        <f t="shared" si="25"/>
        <v>4068</v>
      </c>
    </row>
    <row r="124" spans="1:23" ht="17.25" customHeight="1">
      <c r="A124" s="368"/>
      <c r="B124" s="369"/>
      <c r="C124" s="1320"/>
      <c r="D124" s="361" t="s">
        <v>303</v>
      </c>
      <c r="E124" s="1321"/>
      <c r="F124" s="370"/>
      <c r="G124" s="363">
        <f aca="true" t="shared" si="41" ref="G124:V124">G123+G125</f>
        <v>0</v>
      </c>
      <c r="H124" s="363">
        <f t="shared" si="41"/>
        <v>0</v>
      </c>
      <c r="I124" s="363">
        <f t="shared" si="41"/>
        <v>0</v>
      </c>
      <c r="J124" s="363">
        <f t="shared" si="41"/>
        <v>0</v>
      </c>
      <c r="K124" s="363">
        <f t="shared" si="41"/>
        <v>4068</v>
      </c>
      <c r="L124" s="363">
        <f t="shared" si="41"/>
        <v>0</v>
      </c>
      <c r="M124" s="363">
        <f t="shared" si="41"/>
        <v>0</v>
      </c>
      <c r="N124" s="363">
        <f t="shared" si="41"/>
        <v>0</v>
      </c>
      <c r="O124" s="363">
        <f t="shared" si="41"/>
        <v>0</v>
      </c>
      <c r="P124" s="363">
        <f t="shared" si="41"/>
        <v>0</v>
      </c>
      <c r="Q124" s="363">
        <f t="shared" si="41"/>
        <v>0</v>
      </c>
      <c r="R124" s="363">
        <f t="shared" si="41"/>
        <v>0</v>
      </c>
      <c r="S124" s="357">
        <f t="shared" si="24"/>
        <v>4068</v>
      </c>
      <c r="T124" s="363">
        <f t="shared" si="41"/>
        <v>0</v>
      </c>
      <c r="U124" s="363">
        <f t="shared" si="41"/>
        <v>0</v>
      </c>
      <c r="V124" s="363">
        <f t="shared" si="41"/>
        <v>0</v>
      </c>
      <c r="W124" s="357">
        <f t="shared" si="25"/>
        <v>4068</v>
      </c>
    </row>
    <row r="125" spans="1:23" ht="17.25" customHeight="1">
      <c r="A125" s="368"/>
      <c r="B125" s="369"/>
      <c r="C125" s="1320"/>
      <c r="D125" s="361" t="s">
        <v>17</v>
      </c>
      <c r="E125" s="1321"/>
      <c r="F125" s="370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  <c r="S125" s="357">
        <f t="shared" si="24"/>
        <v>0</v>
      </c>
      <c r="T125" s="364"/>
      <c r="U125" s="364"/>
      <c r="V125" s="364"/>
      <c r="W125" s="357">
        <f t="shared" si="25"/>
        <v>0</v>
      </c>
    </row>
    <row r="126" spans="1:23" s="358" customFormat="1" ht="17.25" customHeight="1">
      <c r="A126" s="365"/>
      <c r="B126" s="366"/>
      <c r="C126" s="1320" t="s">
        <v>339</v>
      </c>
      <c r="D126" s="354" t="s">
        <v>302</v>
      </c>
      <c r="E126" s="1321" t="s">
        <v>271</v>
      </c>
      <c r="F126" s="367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7">
        <f t="shared" si="24"/>
        <v>0</v>
      </c>
      <c r="T126" s="357"/>
      <c r="U126" s="357"/>
      <c r="V126" s="357"/>
      <c r="W126" s="357">
        <f t="shared" si="25"/>
        <v>0</v>
      </c>
    </row>
    <row r="127" spans="1:23" ht="17.25" customHeight="1">
      <c r="A127" s="368"/>
      <c r="B127" s="369"/>
      <c r="C127" s="1320"/>
      <c r="D127" s="361" t="s">
        <v>303</v>
      </c>
      <c r="E127" s="1321"/>
      <c r="F127" s="370"/>
      <c r="G127" s="363">
        <f>G126+G128</f>
        <v>0</v>
      </c>
      <c r="H127" s="363">
        <f aca="true" t="shared" si="42" ref="H127:T127">H126+H128</f>
        <v>0</v>
      </c>
      <c r="I127" s="363">
        <f t="shared" si="42"/>
        <v>0</v>
      </c>
      <c r="J127" s="363">
        <f t="shared" si="42"/>
        <v>0</v>
      </c>
      <c r="K127" s="363">
        <f t="shared" si="42"/>
        <v>1444</v>
      </c>
      <c r="L127" s="363">
        <f t="shared" si="42"/>
        <v>0</v>
      </c>
      <c r="M127" s="363">
        <f t="shared" si="42"/>
        <v>0</v>
      </c>
      <c r="N127" s="363">
        <f t="shared" si="42"/>
        <v>0</v>
      </c>
      <c r="O127" s="363">
        <f t="shared" si="42"/>
        <v>0</v>
      </c>
      <c r="P127" s="363">
        <f t="shared" si="42"/>
        <v>0</v>
      </c>
      <c r="Q127" s="363">
        <f t="shared" si="42"/>
        <v>0</v>
      </c>
      <c r="R127" s="363"/>
      <c r="S127" s="357">
        <f t="shared" si="24"/>
        <v>1444</v>
      </c>
      <c r="T127" s="363">
        <f t="shared" si="42"/>
        <v>0</v>
      </c>
      <c r="U127" s="363">
        <f>U126+U128</f>
        <v>0</v>
      </c>
      <c r="V127" s="363">
        <f>V126+V128</f>
        <v>0</v>
      </c>
      <c r="W127" s="357">
        <f t="shared" si="25"/>
        <v>1444</v>
      </c>
    </row>
    <row r="128" spans="1:23" s="673" customFormat="1" ht="17.25" customHeight="1">
      <c r="A128" s="668"/>
      <c r="B128" s="669"/>
      <c r="C128" s="1320"/>
      <c r="D128" s="656" t="s">
        <v>17</v>
      </c>
      <c r="E128" s="1321"/>
      <c r="F128" s="670"/>
      <c r="G128" s="671"/>
      <c r="H128" s="671"/>
      <c r="I128" s="671"/>
      <c r="J128" s="671"/>
      <c r="K128" s="671">
        <v>1444</v>
      </c>
      <c r="L128" s="671"/>
      <c r="M128" s="671"/>
      <c r="N128" s="671"/>
      <c r="O128" s="671"/>
      <c r="P128" s="671"/>
      <c r="Q128" s="671"/>
      <c r="R128" s="671"/>
      <c r="S128" s="659">
        <f t="shared" si="24"/>
        <v>1444</v>
      </c>
      <c r="T128" s="672"/>
      <c r="U128" s="672"/>
      <c r="V128" s="672"/>
      <c r="W128" s="659">
        <f t="shared" si="25"/>
        <v>1444</v>
      </c>
    </row>
    <row r="129" spans="1:23" s="358" customFormat="1" ht="17.25" customHeight="1">
      <c r="A129" s="365"/>
      <c r="B129" s="366"/>
      <c r="C129" s="1320" t="s">
        <v>340</v>
      </c>
      <c r="D129" s="354" t="s">
        <v>302</v>
      </c>
      <c r="E129" s="1321" t="s">
        <v>271</v>
      </c>
      <c r="F129" s="367"/>
      <c r="G129" s="356"/>
      <c r="H129" s="356"/>
      <c r="I129" s="356"/>
      <c r="J129" s="356"/>
      <c r="K129" s="356">
        <v>480</v>
      </c>
      <c r="L129" s="356"/>
      <c r="M129" s="356"/>
      <c r="N129" s="356"/>
      <c r="O129" s="356"/>
      <c r="P129" s="356"/>
      <c r="Q129" s="356"/>
      <c r="R129" s="356"/>
      <c r="S129" s="357">
        <f t="shared" si="24"/>
        <v>480</v>
      </c>
      <c r="T129" s="357"/>
      <c r="U129" s="357"/>
      <c r="V129" s="357"/>
      <c r="W129" s="357">
        <f t="shared" si="25"/>
        <v>480</v>
      </c>
    </row>
    <row r="130" spans="1:23" ht="17.25" customHeight="1">
      <c r="A130" s="368"/>
      <c r="B130" s="369"/>
      <c r="C130" s="1320"/>
      <c r="D130" s="361" t="s">
        <v>303</v>
      </c>
      <c r="E130" s="1321"/>
      <c r="F130" s="370"/>
      <c r="G130" s="363">
        <f>G129+G131</f>
        <v>0</v>
      </c>
      <c r="H130" s="363">
        <f aca="true" t="shared" si="43" ref="H130:R130">H129+H131</f>
        <v>0</v>
      </c>
      <c r="I130" s="363">
        <f t="shared" si="43"/>
        <v>0</v>
      </c>
      <c r="J130" s="363">
        <f t="shared" si="43"/>
        <v>0</v>
      </c>
      <c r="K130" s="363">
        <f t="shared" si="43"/>
        <v>480</v>
      </c>
      <c r="L130" s="363">
        <f t="shared" si="43"/>
        <v>0</v>
      </c>
      <c r="M130" s="363">
        <f t="shared" si="43"/>
        <v>0</v>
      </c>
      <c r="N130" s="363">
        <f t="shared" si="43"/>
        <v>0</v>
      </c>
      <c r="O130" s="363">
        <f t="shared" si="43"/>
        <v>0</v>
      </c>
      <c r="P130" s="363">
        <f t="shared" si="43"/>
        <v>0</v>
      </c>
      <c r="Q130" s="363">
        <f t="shared" si="43"/>
        <v>0</v>
      </c>
      <c r="R130" s="363">
        <f t="shared" si="43"/>
        <v>0</v>
      </c>
      <c r="S130" s="357">
        <f t="shared" si="24"/>
        <v>480</v>
      </c>
      <c r="T130" s="364"/>
      <c r="U130" s="364"/>
      <c r="V130" s="364"/>
      <c r="W130" s="357">
        <f t="shared" si="25"/>
        <v>480</v>
      </c>
    </row>
    <row r="131" spans="1:23" ht="17.25" customHeight="1">
      <c r="A131" s="368"/>
      <c r="B131" s="369"/>
      <c r="C131" s="1320"/>
      <c r="D131" s="361" t="s">
        <v>17</v>
      </c>
      <c r="E131" s="1321"/>
      <c r="F131" s="370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57">
        <f t="shared" si="24"/>
        <v>0</v>
      </c>
      <c r="T131" s="364"/>
      <c r="U131" s="364"/>
      <c r="V131" s="364"/>
      <c r="W131" s="357">
        <f t="shared" si="25"/>
        <v>0</v>
      </c>
    </row>
    <row r="132" spans="1:23" s="358" customFormat="1" ht="17.25" customHeight="1">
      <c r="A132" s="365"/>
      <c r="B132" s="366"/>
      <c r="C132" s="1320" t="s">
        <v>341</v>
      </c>
      <c r="D132" s="354" t="s">
        <v>302</v>
      </c>
      <c r="E132" s="1321" t="s">
        <v>271</v>
      </c>
      <c r="F132" s="367"/>
      <c r="G132" s="356"/>
      <c r="H132" s="356"/>
      <c r="I132" s="356"/>
      <c r="J132" s="356"/>
      <c r="K132" s="356"/>
      <c r="L132" s="356">
        <v>50031</v>
      </c>
      <c r="M132" s="356"/>
      <c r="N132" s="356"/>
      <c r="O132" s="356"/>
      <c r="P132" s="356"/>
      <c r="Q132" s="356"/>
      <c r="R132" s="356"/>
      <c r="S132" s="357">
        <f t="shared" si="24"/>
        <v>50031</v>
      </c>
      <c r="T132" s="357"/>
      <c r="U132" s="357"/>
      <c r="V132" s="357"/>
      <c r="W132" s="357">
        <f t="shared" si="25"/>
        <v>50031</v>
      </c>
    </row>
    <row r="133" spans="1:23" ht="17.25" customHeight="1">
      <c r="A133" s="368"/>
      <c r="B133" s="369"/>
      <c r="C133" s="1320"/>
      <c r="D133" s="361" t="s">
        <v>303</v>
      </c>
      <c r="E133" s="1321"/>
      <c r="F133" s="370"/>
      <c r="G133" s="363">
        <f aca="true" t="shared" si="44" ref="G133:V133">G132+G134</f>
        <v>0</v>
      </c>
      <c r="H133" s="363">
        <f t="shared" si="44"/>
        <v>0</v>
      </c>
      <c r="I133" s="363">
        <f t="shared" si="44"/>
        <v>0</v>
      </c>
      <c r="J133" s="363">
        <f t="shared" si="44"/>
        <v>0</v>
      </c>
      <c r="K133" s="363">
        <f t="shared" si="44"/>
        <v>0</v>
      </c>
      <c r="L133" s="363">
        <f t="shared" si="44"/>
        <v>50031</v>
      </c>
      <c r="M133" s="363">
        <f t="shared" si="44"/>
        <v>0</v>
      </c>
      <c r="N133" s="363">
        <f t="shared" si="44"/>
        <v>0</v>
      </c>
      <c r="O133" s="363">
        <f t="shared" si="44"/>
        <v>0</v>
      </c>
      <c r="P133" s="363">
        <f t="shared" si="44"/>
        <v>0</v>
      </c>
      <c r="Q133" s="363">
        <f t="shared" si="44"/>
        <v>0</v>
      </c>
      <c r="R133" s="363">
        <f t="shared" si="44"/>
        <v>0</v>
      </c>
      <c r="S133" s="357">
        <f t="shared" si="24"/>
        <v>50031</v>
      </c>
      <c r="T133" s="363">
        <f t="shared" si="44"/>
        <v>0</v>
      </c>
      <c r="U133" s="363">
        <f t="shared" si="44"/>
        <v>0</v>
      </c>
      <c r="V133" s="363">
        <f t="shared" si="44"/>
        <v>0</v>
      </c>
      <c r="W133" s="357">
        <f t="shared" si="25"/>
        <v>50031</v>
      </c>
    </row>
    <row r="134" spans="1:23" ht="17.25" customHeight="1">
      <c r="A134" s="368"/>
      <c r="B134" s="369"/>
      <c r="C134" s="1320"/>
      <c r="D134" s="361" t="s">
        <v>17</v>
      </c>
      <c r="E134" s="1321"/>
      <c r="F134" s="370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57">
        <f t="shared" si="24"/>
        <v>0</v>
      </c>
      <c r="T134" s="364"/>
      <c r="U134" s="364"/>
      <c r="V134" s="364"/>
      <c r="W134" s="357">
        <f t="shared" si="25"/>
        <v>0</v>
      </c>
    </row>
    <row r="135" spans="1:23" s="358" customFormat="1" ht="17.25" customHeight="1">
      <c r="A135" s="365"/>
      <c r="B135" s="366"/>
      <c r="C135" s="1320" t="s">
        <v>342</v>
      </c>
      <c r="D135" s="354" t="s">
        <v>302</v>
      </c>
      <c r="E135" s="1321" t="s">
        <v>271</v>
      </c>
      <c r="F135" s="367"/>
      <c r="G135" s="356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7">
        <f t="shared" si="24"/>
        <v>0</v>
      </c>
      <c r="T135" s="357"/>
      <c r="U135" s="357"/>
      <c r="V135" s="357"/>
      <c r="W135" s="357">
        <f t="shared" si="25"/>
        <v>0</v>
      </c>
    </row>
    <row r="136" spans="1:23" ht="17.25" customHeight="1">
      <c r="A136" s="368"/>
      <c r="B136" s="369"/>
      <c r="C136" s="1320"/>
      <c r="D136" s="361" t="s">
        <v>303</v>
      </c>
      <c r="E136" s="1321"/>
      <c r="F136" s="370"/>
      <c r="G136" s="363">
        <f aca="true" t="shared" si="45" ref="G136:V136">G135+G137</f>
        <v>0</v>
      </c>
      <c r="H136" s="363">
        <f t="shared" si="45"/>
        <v>0</v>
      </c>
      <c r="I136" s="363">
        <f t="shared" si="45"/>
        <v>0</v>
      </c>
      <c r="J136" s="363">
        <f t="shared" si="45"/>
        <v>0</v>
      </c>
      <c r="K136" s="363">
        <f t="shared" si="45"/>
        <v>0</v>
      </c>
      <c r="L136" s="363">
        <f t="shared" si="45"/>
        <v>0</v>
      </c>
      <c r="M136" s="363">
        <f t="shared" si="45"/>
        <v>0</v>
      </c>
      <c r="N136" s="363">
        <f t="shared" si="45"/>
        <v>0</v>
      </c>
      <c r="O136" s="363">
        <f t="shared" si="45"/>
        <v>0</v>
      </c>
      <c r="P136" s="363">
        <f t="shared" si="45"/>
        <v>0</v>
      </c>
      <c r="Q136" s="363">
        <f t="shared" si="45"/>
        <v>0</v>
      </c>
      <c r="R136" s="363">
        <f t="shared" si="45"/>
        <v>0</v>
      </c>
      <c r="S136" s="357">
        <f t="shared" si="24"/>
        <v>0</v>
      </c>
      <c r="T136" s="363">
        <f t="shared" si="45"/>
        <v>0</v>
      </c>
      <c r="U136" s="363">
        <f t="shared" si="45"/>
        <v>0</v>
      </c>
      <c r="V136" s="363">
        <f t="shared" si="45"/>
        <v>0</v>
      </c>
      <c r="W136" s="357">
        <f t="shared" si="25"/>
        <v>0</v>
      </c>
    </row>
    <row r="137" spans="1:23" ht="17.25" customHeight="1">
      <c r="A137" s="368"/>
      <c r="B137" s="369"/>
      <c r="C137" s="1320"/>
      <c r="D137" s="361" t="s">
        <v>17</v>
      </c>
      <c r="E137" s="1321"/>
      <c r="F137" s="370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57">
        <f t="shared" si="24"/>
        <v>0</v>
      </c>
      <c r="T137" s="364"/>
      <c r="U137" s="364"/>
      <c r="V137" s="364"/>
      <c r="W137" s="357">
        <f t="shared" si="25"/>
        <v>0</v>
      </c>
    </row>
    <row r="138" spans="1:23" s="358" customFormat="1" ht="17.25" customHeight="1">
      <c r="A138" s="365"/>
      <c r="B138" s="366"/>
      <c r="C138" s="1320" t="s">
        <v>343</v>
      </c>
      <c r="D138" s="354" t="s">
        <v>302</v>
      </c>
      <c r="E138" s="1321" t="s">
        <v>271</v>
      </c>
      <c r="F138" s="367"/>
      <c r="G138" s="356"/>
      <c r="H138" s="356"/>
      <c r="I138" s="356">
        <v>500</v>
      </c>
      <c r="J138" s="356"/>
      <c r="K138" s="356"/>
      <c r="L138" s="356"/>
      <c r="M138" s="356"/>
      <c r="N138" s="356"/>
      <c r="O138" s="356"/>
      <c r="P138" s="356"/>
      <c r="Q138" s="356"/>
      <c r="R138" s="356"/>
      <c r="S138" s="357">
        <f aca="true" t="shared" si="46" ref="S138:S201">SUM(G138:R138)</f>
        <v>500</v>
      </c>
      <c r="T138" s="357"/>
      <c r="U138" s="357"/>
      <c r="V138" s="357"/>
      <c r="W138" s="357">
        <f aca="true" t="shared" si="47" ref="W138:W201">SUM(S138:V138)</f>
        <v>500</v>
      </c>
    </row>
    <row r="139" spans="1:23" ht="17.25" customHeight="1">
      <c r="A139" s="368"/>
      <c r="B139" s="369"/>
      <c r="C139" s="1320"/>
      <c r="D139" s="361" t="s">
        <v>303</v>
      </c>
      <c r="E139" s="1321"/>
      <c r="F139" s="370"/>
      <c r="G139" s="363">
        <f aca="true" t="shared" si="48" ref="G139:V139">G138+G140</f>
        <v>0</v>
      </c>
      <c r="H139" s="363">
        <f t="shared" si="48"/>
        <v>0</v>
      </c>
      <c r="I139" s="363">
        <f t="shared" si="48"/>
        <v>500</v>
      </c>
      <c r="J139" s="363">
        <f t="shared" si="48"/>
        <v>0</v>
      </c>
      <c r="K139" s="363">
        <f t="shared" si="48"/>
        <v>0</v>
      </c>
      <c r="L139" s="363">
        <f t="shared" si="48"/>
        <v>0</v>
      </c>
      <c r="M139" s="363">
        <f t="shared" si="48"/>
        <v>0</v>
      </c>
      <c r="N139" s="363">
        <f t="shared" si="48"/>
        <v>0</v>
      </c>
      <c r="O139" s="363">
        <f t="shared" si="48"/>
        <v>0</v>
      </c>
      <c r="P139" s="363">
        <f t="shared" si="48"/>
        <v>0</v>
      </c>
      <c r="Q139" s="363">
        <f t="shared" si="48"/>
        <v>0</v>
      </c>
      <c r="R139" s="363">
        <f t="shared" si="48"/>
        <v>0</v>
      </c>
      <c r="S139" s="357">
        <f t="shared" si="46"/>
        <v>500</v>
      </c>
      <c r="T139" s="363">
        <f t="shared" si="48"/>
        <v>0</v>
      </c>
      <c r="U139" s="363">
        <f t="shared" si="48"/>
        <v>0</v>
      </c>
      <c r="V139" s="363">
        <f t="shared" si="48"/>
        <v>0</v>
      </c>
      <c r="W139" s="357">
        <f t="shared" si="47"/>
        <v>500</v>
      </c>
    </row>
    <row r="140" spans="1:23" ht="17.25" customHeight="1">
      <c r="A140" s="368"/>
      <c r="B140" s="369"/>
      <c r="C140" s="1320"/>
      <c r="D140" s="361" t="s">
        <v>17</v>
      </c>
      <c r="E140" s="1321"/>
      <c r="F140" s="370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57">
        <f t="shared" si="46"/>
        <v>0</v>
      </c>
      <c r="T140" s="364"/>
      <c r="U140" s="364"/>
      <c r="V140" s="364"/>
      <c r="W140" s="357">
        <f t="shared" si="47"/>
        <v>0</v>
      </c>
    </row>
    <row r="141" spans="1:23" s="358" customFormat="1" ht="17.25" customHeight="1">
      <c r="A141" s="365"/>
      <c r="B141" s="366"/>
      <c r="C141" s="1320" t="s">
        <v>344</v>
      </c>
      <c r="D141" s="354" t="s">
        <v>302</v>
      </c>
      <c r="E141" s="1321" t="s">
        <v>271</v>
      </c>
      <c r="F141" s="367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7">
        <f t="shared" si="46"/>
        <v>0</v>
      </c>
      <c r="T141" s="357"/>
      <c r="U141" s="357"/>
      <c r="V141" s="357"/>
      <c r="W141" s="357">
        <f t="shared" si="47"/>
        <v>0</v>
      </c>
    </row>
    <row r="142" spans="1:23" ht="17.25" customHeight="1">
      <c r="A142" s="368"/>
      <c r="B142" s="369"/>
      <c r="C142" s="1320"/>
      <c r="D142" s="361" t="s">
        <v>303</v>
      </c>
      <c r="E142" s="1321"/>
      <c r="F142" s="370"/>
      <c r="G142" s="363">
        <f aca="true" t="shared" si="49" ref="G142:V142">G141+G143</f>
        <v>0</v>
      </c>
      <c r="H142" s="363">
        <f t="shared" si="49"/>
        <v>0</v>
      </c>
      <c r="I142" s="363">
        <f t="shared" si="49"/>
        <v>0</v>
      </c>
      <c r="J142" s="363">
        <f t="shared" si="49"/>
        <v>0</v>
      </c>
      <c r="K142" s="363">
        <f t="shared" si="49"/>
        <v>0</v>
      </c>
      <c r="L142" s="363">
        <f t="shared" si="49"/>
        <v>0</v>
      </c>
      <c r="M142" s="363">
        <f t="shared" si="49"/>
        <v>0</v>
      </c>
      <c r="N142" s="363">
        <f t="shared" si="49"/>
        <v>0</v>
      </c>
      <c r="O142" s="363">
        <f t="shared" si="49"/>
        <v>0</v>
      </c>
      <c r="P142" s="363">
        <f t="shared" si="49"/>
        <v>0</v>
      </c>
      <c r="Q142" s="363">
        <f t="shared" si="49"/>
        <v>0</v>
      </c>
      <c r="R142" s="363">
        <f t="shared" si="49"/>
        <v>0</v>
      </c>
      <c r="S142" s="357">
        <f t="shared" si="46"/>
        <v>0</v>
      </c>
      <c r="T142" s="363">
        <f t="shared" si="49"/>
        <v>0</v>
      </c>
      <c r="U142" s="363">
        <f t="shared" si="49"/>
        <v>0</v>
      </c>
      <c r="V142" s="363">
        <f t="shared" si="49"/>
        <v>0</v>
      </c>
      <c r="W142" s="357">
        <f t="shared" si="47"/>
        <v>0</v>
      </c>
    </row>
    <row r="143" spans="1:23" ht="17.25" customHeight="1">
      <c r="A143" s="368"/>
      <c r="B143" s="369"/>
      <c r="C143" s="1320"/>
      <c r="D143" s="361" t="s">
        <v>17</v>
      </c>
      <c r="E143" s="1321"/>
      <c r="F143" s="370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57">
        <f t="shared" si="46"/>
        <v>0</v>
      </c>
      <c r="T143" s="364"/>
      <c r="U143" s="364"/>
      <c r="V143" s="364"/>
      <c r="W143" s="357">
        <f t="shared" si="47"/>
        <v>0</v>
      </c>
    </row>
    <row r="144" spans="1:23" s="358" customFormat="1" ht="17.25" customHeight="1">
      <c r="A144" s="365"/>
      <c r="B144" s="366"/>
      <c r="C144" s="1330" t="s">
        <v>345</v>
      </c>
      <c r="D144" s="354" t="s">
        <v>302</v>
      </c>
      <c r="E144" s="1321" t="s">
        <v>271</v>
      </c>
      <c r="F144" s="367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7">
        <f t="shared" si="46"/>
        <v>0</v>
      </c>
      <c r="T144" s="357"/>
      <c r="U144" s="357"/>
      <c r="V144" s="357"/>
      <c r="W144" s="357">
        <f t="shared" si="47"/>
        <v>0</v>
      </c>
    </row>
    <row r="145" spans="1:23" ht="17.25" customHeight="1">
      <c r="A145" s="368"/>
      <c r="B145" s="369"/>
      <c r="C145" s="1330"/>
      <c r="D145" s="361" t="s">
        <v>303</v>
      </c>
      <c r="E145" s="1321"/>
      <c r="F145" s="370"/>
      <c r="G145" s="363">
        <f aca="true" t="shared" si="50" ref="G145:V145">G144+G146</f>
        <v>0</v>
      </c>
      <c r="H145" s="363">
        <f t="shared" si="50"/>
        <v>0</v>
      </c>
      <c r="I145" s="363">
        <f t="shared" si="50"/>
        <v>0</v>
      </c>
      <c r="J145" s="363">
        <f t="shared" si="50"/>
        <v>0</v>
      </c>
      <c r="K145" s="363">
        <f t="shared" si="50"/>
        <v>0</v>
      </c>
      <c r="L145" s="363">
        <f t="shared" si="50"/>
        <v>0</v>
      </c>
      <c r="M145" s="363">
        <f t="shared" si="50"/>
        <v>0</v>
      </c>
      <c r="N145" s="363">
        <f t="shared" si="50"/>
        <v>0</v>
      </c>
      <c r="O145" s="363">
        <f t="shared" si="50"/>
        <v>0</v>
      </c>
      <c r="P145" s="363">
        <f t="shared" si="50"/>
        <v>0</v>
      </c>
      <c r="Q145" s="363">
        <f t="shared" si="50"/>
        <v>0</v>
      </c>
      <c r="R145" s="363">
        <f t="shared" si="50"/>
        <v>0</v>
      </c>
      <c r="S145" s="357">
        <f t="shared" si="46"/>
        <v>0</v>
      </c>
      <c r="T145" s="363">
        <f t="shared" si="50"/>
        <v>0</v>
      </c>
      <c r="U145" s="363">
        <f t="shared" si="50"/>
        <v>0</v>
      </c>
      <c r="V145" s="363">
        <f t="shared" si="50"/>
        <v>0</v>
      </c>
      <c r="W145" s="357">
        <f t="shared" si="47"/>
        <v>0</v>
      </c>
    </row>
    <row r="146" spans="1:23" ht="17.25" customHeight="1">
      <c r="A146" s="368"/>
      <c r="B146" s="369"/>
      <c r="C146" s="406"/>
      <c r="D146" s="361" t="s">
        <v>17</v>
      </c>
      <c r="E146" s="1321"/>
      <c r="F146" s="370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57">
        <f t="shared" si="46"/>
        <v>0</v>
      </c>
      <c r="T146" s="364"/>
      <c r="U146" s="364"/>
      <c r="V146" s="364"/>
      <c r="W146" s="357">
        <f t="shared" si="47"/>
        <v>0</v>
      </c>
    </row>
    <row r="147" spans="1:23" s="358" customFormat="1" ht="17.25" customHeight="1">
      <c r="A147" s="365"/>
      <c r="B147" s="366"/>
      <c r="C147" s="1328" t="s">
        <v>346</v>
      </c>
      <c r="D147" s="354" t="s">
        <v>302</v>
      </c>
      <c r="E147" s="1321" t="s">
        <v>271</v>
      </c>
      <c r="F147" s="367"/>
      <c r="G147" s="356"/>
      <c r="H147" s="356"/>
      <c r="I147" s="356"/>
      <c r="J147" s="356"/>
      <c r="K147" s="356"/>
      <c r="L147" s="356"/>
      <c r="M147" s="356">
        <v>13000</v>
      </c>
      <c r="N147" s="356"/>
      <c r="O147" s="356"/>
      <c r="P147" s="356"/>
      <c r="Q147" s="356"/>
      <c r="R147" s="356"/>
      <c r="S147" s="357">
        <f t="shared" si="46"/>
        <v>13000</v>
      </c>
      <c r="T147" s="357"/>
      <c r="U147" s="357"/>
      <c r="V147" s="357"/>
      <c r="W147" s="357">
        <f t="shared" si="47"/>
        <v>13000</v>
      </c>
    </row>
    <row r="148" spans="1:23" ht="17.25" customHeight="1">
      <c r="A148" s="368"/>
      <c r="B148" s="369"/>
      <c r="C148" s="1328"/>
      <c r="D148" s="361" t="s">
        <v>303</v>
      </c>
      <c r="E148" s="1321"/>
      <c r="F148" s="370"/>
      <c r="G148" s="363">
        <f aca="true" t="shared" si="51" ref="G148:V148">G147+G149</f>
        <v>0</v>
      </c>
      <c r="H148" s="363">
        <f t="shared" si="51"/>
        <v>0</v>
      </c>
      <c r="I148" s="363">
        <f t="shared" si="51"/>
        <v>0</v>
      </c>
      <c r="J148" s="363">
        <f t="shared" si="51"/>
        <v>0</v>
      </c>
      <c r="K148" s="363">
        <f t="shared" si="51"/>
        <v>0</v>
      </c>
      <c r="L148" s="363">
        <f t="shared" si="51"/>
        <v>0</v>
      </c>
      <c r="M148" s="363">
        <f t="shared" si="51"/>
        <v>13000</v>
      </c>
      <c r="N148" s="363">
        <f t="shared" si="51"/>
        <v>0</v>
      </c>
      <c r="O148" s="363">
        <f t="shared" si="51"/>
        <v>0</v>
      </c>
      <c r="P148" s="363">
        <f t="shared" si="51"/>
        <v>0</v>
      </c>
      <c r="Q148" s="363">
        <f t="shared" si="51"/>
        <v>0</v>
      </c>
      <c r="R148" s="363">
        <f t="shared" si="51"/>
        <v>0</v>
      </c>
      <c r="S148" s="357">
        <f t="shared" si="46"/>
        <v>13000</v>
      </c>
      <c r="T148" s="363">
        <f t="shared" si="51"/>
        <v>0</v>
      </c>
      <c r="U148" s="363">
        <f t="shared" si="51"/>
        <v>0</v>
      </c>
      <c r="V148" s="363">
        <f t="shared" si="51"/>
        <v>0</v>
      </c>
      <c r="W148" s="357">
        <f t="shared" si="47"/>
        <v>13000</v>
      </c>
    </row>
    <row r="149" spans="1:23" ht="17.25" customHeight="1">
      <c r="A149" s="368"/>
      <c r="B149" s="369"/>
      <c r="C149" s="1328"/>
      <c r="D149" s="361" t="s">
        <v>17</v>
      </c>
      <c r="E149" s="1321"/>
      <c r="F149" s="370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57">
        <f t="shared" si="46"/>
        <v>0</v>
      </c>
      <c r="T149" s="364"/>
      <c r="U149" s="364"/>
      <c r="V149" s="364"/>
      <c r="W149" s="357">
        <f t="shared" si="47"/>
        <v>0</v>
      </c>
    </row>
    <row r="150" spans="1:23" s="358" customFormat="1" ht="17.25" customHeight="1">
      <c r="A150" s="365"/>
      <c r="B150" s="366"/>
      <c r="C150" s="1328" t="s">
        <v>347</v>
      </c>
      <c r="D150" s="354" t="s">
        <v>302</v>
      </c>
      <c r="E150" s="1321" t="s">
        <v>271</v>
      </c>
      <c r="F150" s="367"/>
      <c r="G150" s="356"/>
      <c r="H150" s="356"/>
      <c r="I150" s="356">
        <v>6000</v>
      </c>
      <c r="J150" s="356"/>
      <c r="K150" s="356"/>
      <c r="L150" s="356"/>
      <c r="M150" s="356">
        <v>5000</v>
      </c>
      <c r="N150" s="356"/>
      <c r="O150" s="356"/>
      <c r="P150" s="356"/>
      <c r="Q150" s="356"/>
      <c r="R150" s="356"/>
      <c r="S150" s="357">
        <f t="shared" si="46"/>
        <v>11000</v>
      </c>
      <c r="T150" s="357"/>
      <c r="U150" s="357"/>
      <c r="V150" s="357"/>
      <c r="W150" s="357">
        <f t="shared" si="47"/>
        <v>11000</v>
      </c>
    </row>
    <row r="151" spans="1:23" ht="17.25" customHeight="1">
      <c r="A151" s="368"/>
      <c r="B151" s="369"/>
      <c r="C151" s="1328"/>
      <c r="D151" s="361" t="s">
        <v>303</v>
      </c>
      <c r="E151" s="1321"/>
      <c r="F151" s="370"/>
      <c r="G151" s="363">
        <f aca="true" t="shared" si="52" ref="G151:V151">G150+G152</f>
        <v>0</v>
      </c>
      <c r="H151" s="363">
        <f t="shared" si="52"/>
        <v>0</v>
      </c>
      <c r="I151" s="363">
        <f t="shared" si="52"/>
        <v>6000</v>
      </c>
      <c r="J151" s="363">
        <f t="shared" si="52"/>
        <v>0</v>
      </c>
      <c r="K151" s="363">
        <f t="shared" si="52"/>
        <v>0</v>
      </c>
      <c r="L151" s="363">
        <f t="shared" si="52"/>
        <v>0</v>
      </c>
      <c r="M151" s="363">
        <f t="shared" si="52"/>
        <v>10000</v>
      </c>
      <c r="N151" s="363">
        <f t="shared" si="52"/>
        <v>0</v>
      </c>
      <c r="O151" s="363">
        <f t="shared" si="52"/>
        <v>0</v>
      </c>
      <c r="P151" s="363">
        <f t="shared" si="52"/>
        <v>0</v>
      </c>
      <c r="Q151" s="363">
        <f t="shared" si="52"/>
        <v>0</v>
      </c>
      <c r="R151" s="363">
        <f t="shared" si="52"/>
        <v>0</v>
      </c>
      <c r="S151" s="357">
        <f t="shared" si="46"/>
        <v>16000</v>
      </c>
      <c r="T151" s="363">
        <f t="shared" si="52"/>
        <v>0</v>
      </c>
      <c r="U151" s="363">
        <f t="shared" si="52"/>
        <v>0</v>
      </c>
      <c r="V151" s="363">
        <f t="shared" si="52"/>
        <v>0</v>
      </c>
      <c r="W151" s="357">
        <f t="shared" si="47"/>
        <v>16000</v>
      </c>
    </row>
    <row r="152" spans="1:23" s="673" customFormat="1" ht="17.25" customHeight="1">
      <c r="A152" s="668"/>
      <c r="B152" s="669"/>
      <c r="C152" s="1328"/>
      <c r="D152" s="656" t="s">
        <v>17</v>
      </c>
      <c r="E152" s="1321"/>
      <c r="F152" s="670"/>
      <c r="G152" s="671"/>
      <c r="H152" s="671"/>
      <c r="I152" s="671">
        <v>0</v>
      </c>
      <c r="J152" s="671"/>
      <c r="K152" s="671"/>
      <c r="L152" s="671"/>
      <c r="M152" s="671">
        <v>5000</v>
      </c>
      <c r="N152" s="671"/>
      <c r="O152" s="671"/>
      <c r="P152" s="671"/>
      <c r="Q152" s="671"/>
      <c r="R152" s="671"/>
      <c r="S152" s="659">
        <f t="shared" si="46"/>
        <v>5000</v>
      </c>
      <c r="T152" s="672"/>
      <c r="U152" s="672"/>
      <c r="V152" s="672"/>
      <c r="W152" s="659">
        <f t="shared" si="47"/>
        <v>5000</v>
      </c>
    </row>
    <row r="153" spans="1:23" ht="17.25" customHeight="1">
      <c r="A153" s="368"/>
      <c r="B153" s="369"/>
      <c r="C153" s="1331" t="s">
        <v>348</v>
      </c>
      <c r="D153" s="354" t="s">
        <v>302</v>
      </c>
      <c r="E153" s="1332" t="s">
        <v>349</v>
      </c>
      <c r="F153" s="370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57">
        <f t="shared" si="46"/>
        <v>0</v>
      </c>
      <c r="T153" s="364"/>
      <c r="U153" s="364"/>
      <c r="V153" s="364"/>
      <c r="W153" s="357">
        <f t="shared" si="47"/>
        <v>0</v>
      </c>
    </row>
    <row r="154" spans="1:23" ht="17.25" customHeight="1">
      <c r="A154" s="368"/>
      <c r="B154" s="369"/>
      <c r="C154" s="1331"/>
      <c r="D154" s="361" t="s">
        <v>303</v>
      </c>
      <c r="E154" s="1332"/>
      <c r="F154" s="370"/>
      <c r="G154" s="363">
        <f aca="true" t="shared" si="53" ref="G154:V154">G153+G155</f>
        <v>0</v>
      </c>
      <c r="H154" s="363">
        <f t="shared" si="53"/>
        <v>0</v>
      </c>
      <c r="I154" s="363">
        <f t="shared" si="53"/>
        <v>8648</v>
      </c>
      <c r="J154" s="363">
        <f t="shared" si="53"/>
        <v>0</v>
      </c>
      <c r="K154" s="363">
        <f t="shared" si="53"/>
        <v>0</v>
      </c>
      <c r="L154" s="363">
        <f t="shared" si="53"/>
        <v>0</v>
      </c>
      <c r="M154" s="363">
        <f t="shared" si="53"/>
        <v>0</v>
      </c>
      <c r="N154" s="363">
        <f t="shared" si="53"/>
        <v>0</v>
      </c>
      <c r="O154" s="363">
        <f t="shared" si="53"/>
        <v>0</v>
      </c>
      <c r="P154" s="363">
        <f t="shared" si="53"/>
        <v>0</v>
      </c>
      <c r="Q154" s="363">
        <f t="shared" si="53"/>
        <v>0</v>
      </c>
      <c r="R154" s="363">
        <f t="shared" si="53"/>
        <v>-8648</v>
      </c>
      <c r="S154" s="357">
        <f t="shared" si="46"/>
        <v>0</v>
      </c>
      <c r="T154" s="363">
        <f t="shared" si="53"/>
        <v>0</v>
      </c>
      <c r="U154" s="363">
        <f t="shared" si="53"/>
        <v>0</v>
      </c>
      <c r="V154" s="363">
        <f t="shared" si="53"/>
        <v>0</v>
      </c>
      <c r="W154" s="357">
        <f t="shared" si="47"/>
        <v>0</v>
      </c>
    </row>
    <row r="155" spans="1:23" s="667" customFormat="1" ht="17.25" customHeight="1">
      <c r="A155" s="662"/>
      <c r="B155" s="663"/>
      <c r="C155" s="1331"/>
      <c r="D155" s="656" t="s">
        <v>17</v>
      </c>
      <c r="E155" s="1332"/>
      <c r="F155" s="664"/>
      <c r="G155" s="665"/>
      <c r="H155" s="665"/>
      <c r="I155" s="665">
        <v>8648</v>
      </c>
      <c r="J155" s="665"/>
      <c r="K155" s="665"/>
      <c r="L155" s="665"/>
      <c r="M155" s="665">
        <v>0</v>
      </c>
      <c r="N155" s="665">
        <v>0</v>
      </c>
      <c r="O155" s="665"/>
      <c r="P155" s="665"/>
      <c r="Q155" s="665"/>
      <c r="R155" s="665">
        <v>-8648</v>
      </c>
      <c r="S155" s="659">
        <f t="shared" si="46"/>
        <v>0</v>
      </c>
      <c r="T155" s="666"/>
      <c r="U155" s="666"/>
      <c r="V155" s="666"/>
      <c r="W155" s="659">
        <f t="shared" si="47"/>
        <v>0</v>
      </c>
    </row>
    <row r="156" spans="1:23" s="358" customFormat="1" ht="17.25" customHeight="1">
      <c r="A156" s="365"/>
      <c r="B156" s="393"/>
      <c r="C156" s="1320" t="s">
        <v>350</v>
      </c>
      <c r="D156" s="354" t="s">
        <v>302</v>
      </c>
      <c r="E156" s="1329" t="s">
        <v>349</v>
      </c>
      <c r="F156" s="367"/>
      <c r="G156" s="356"/>
      <c r="H156" s="356"/>
      <c r="I156" s="356">
        <v>4200</v>
      </c>
      <c r="J156" s="356"/>
      <c r="K156" s="356"/>
      <c r="L156" s="356"/>
      <c r="M156" s="356"/>
      <c r="N156" s="356"/>
      <c r="O156" s="356"/>
      <c r="P156" s="356"/>
      <c r="Q156" s="356"/>
      <c r="R156" s="356"/>
      <c r="S156" s="357">
        <f t="shared" si="46"/>
        <v>4200</v>
      </c>
      <c r="T156" s="357"/>
      <c r="U156" s="357"/>
      <c r="V156" s="357"/>
      <c r="W156" s="357">
        <f t="shared" si="47"/>
        <v>4200</v>
      </c>
    </row>
    <row r="157" spans="1:23" ht="17.25" customHeight="1">
      <c r="A157" s="368"/>
      <c r="B157" s="394"/>
      <c r="C157" s="1320"/>
      <c r="D157" s="361" t="s">
        <v>303</v>
      </c>
      <c r="E157" s="1329"/>
      <c r="F157" s="370"/>
      <c r="G157" s="363">
        <f aca="true" t="shared" si="54" ref="G157:V157">G156+G158</f>
        <v>0</v>
      </c>
      <c r="H157" s="363">
        <f t="shared" si="54"/>
        <v>0</v>
      </c>
      <c r="I157" s="363">
        <f t="shared" si="54"/>
        <v>4200</v>
      </c>
      <c r="J157" s="363">
        <f t="shared" si="54"/>
        <v>0</v>
      </c>
      <c r="K157" s="363">
        <f t="shared" si="54"/>
        <v>0</v>
      </c>
      <c r="L157" s="363">
        <f t="shared" si="54"/>
        <v>0</v>
      </c>
      <c r="M157" s="363">
        <f t="shared" si="54"/>
        <v>0</v>
      </c>
      <c r="N157" s="363">
        <f t="shared" si="54"/>
        <v>0</v>
      </c>
      <c r="O157" s="363">
        <f t="shared" si="54"/>
        <v>0</v>
      </c>
      <c r="P157" s="363">
        <f t="shared" si="54"/>
        <v>0</v>
      </c>
      <c r="Q157" s="363">
        <f t="shared" si="54"/>
        <v>0</v>
      </c>
      <c r="R157" s="363">
        <f t="shared" si="54"/>
        <v>0</v>
      </c>
      <c r="S157" s="357">
        <f t="shared" si="46"/>
        <v>4200</v>
      </c>
      <c r="T157" s="363">
        <f t="shared" si="54"/>
        <v>0</v>
      </c>
      <c r="U157" s="363">
        <f t="shared" si="54"/>
        <v>0</v>
      </c>
      <c r="V157" s="363">
        <f t="shared" si="54"/>
        <v>0</v>
      </c>
      <c r="W157" s="357">
        <f t="shared" si="47"/>
        <v>4200</v>
      </c>
    </row>
    <row r="158" spans="1:23" ht="17.25" customHeight="1">
      <c r="A158" s="368"/>
      <c r="B158" s="394"/>
      <c r="C158" s="1320"/>
      <c r="D158" s="361" t="s">
        <v>17</v>
      </c>
      <c r="E158" s="1329"/>
      <c r="F158" s="370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57">
        <f t="shared" si="46"/>
        <v>0</v>
      </c>
      <c r="T158" s="364"/>
      <c r="U158" s="364"/>
      <c r="V158" s="364"/>
      <c r="W158" s="357">
        <f t="shared" si="47"/>
        <v>0</v>
      </c>
    </row>
    <row r="159" spans="1:23" s="358" customFormat="1" ht="17.25" customHeight="1">
      <c r="A159" s="412"/>
      <c r="B159" s="393"/>
      <c r="C159" s="1320" t="s">
        <v>351</v>
      </c>
      <c r="D159" s="354" t="s">
        <v>302</v>
      </c>
      <c r="E159" s="1329" t="s">
        <v>349</v>
      </c>
      <c r="F159" s="367"/>
      <c r="G159" s="356"/>
      <c r="H159" s="356"/>
      <c r="I159" s="356">
        <v>8355</v>
      </c>
      <c r="J159" s="356"/>
      <c r="K159" s="356"/>
      <c r="L159" s="356"/>
      <c r="M159" s="356"/>
      <c r="N159" s="356"/>
      <c r="O159" s="356"/>
      <c r="P159" s="356"/>
      <c r="Q159" s="356"/>
      <c r="R159" s="356"/>
      <c r="S159" s="357">
        <f t="shared" si="46"/>
        <v>8355</v>
      </c>
      <c r="T159" s="357"/>
      <c r="U159" s="357"/>
      <c r="V159" s="357"/>
      <c r="W159" s="357">
        <f t="shared" si="47"/>
        <v>8355</v>
      </c>
    </row>
    <row r="160" spans="1:23" ht="15.75" customHeight="1">
      <c r="A160" s="413"/>
      <c r="B160" s="394"/>
      <c r="C160" s="1320"/>
      <c r="D160" s="361" t="s">
        <v>303</v>
      </c>
      <c r="E160" s="1329"/>
      <c r="F160" s="370"/>
      <c r="G160" s="363">
        <f>G159+G161</f>
        <v>0</v>
      </c>
      <c r="H160" s="363">
        <f aca="true" t="shared" si="55" ref="H160:R160">H159+H161</f>
        <v>0</v>
      </c>
      <c r="I160" s="363">
        <f t="shared" si="55"/>
        <v>8355</v>
      </c>
      <c r="J160" s="363">
        <f t="shared" si="55"/>
        <v>0</v>
      </c>
      <c r="K160" s="363">
        <f t="shared" si="55"/>
        <v>0</v>
      </c>
      <c r="L160" s="363">
        <f t="shared" si="55"/>
        <v>0</v>
      </c>
      <c r="M160" s="363">
        <f t="shared" si="55"/>
        <v>0</v>
      </c>
      <c r="N160" s="363">
        <f t="shared" si="55"/>
        <v>0</v>
      </c>
      <c r="O160" s="363">
        <f t="shared" si="55"/>
        <v>0</v>
      </c>
      <c r="P160" s="363">
        <f t="shared" si="55"/>
        <v>0</v>
      </c>
      <c r="Q160" s="363">
        <f t="shared" si="55"/>
        <v>0</v>
      </c>
      <c r="R160" s="363">
        <f t="shared" si="55"/>
        <v>0</v>
      </c>
      <c r="S160" s="357">
        <f t="shared" si="46"/>
        <v>8355</v>
      </c>
      <c r="T160" s="363"/>
      <c r="U160" s="363"/>
      <c r="V160" s="363"/>
      <c r="W160" s="357">
        <f t="shared" si="47"/>
        <v>8355</v>
      </c>
    </row>
    <row r="161" spans="1:23" ht="17.25" customHeight="1">
      <c r="A161" s="413"/>
      <c r="B161" s="394"/>
      <c r="C161" s="1320"/>
      <c r="D161" s="361" t="s">
        <v>17</v>
      </c>
      <c r="E161" s="1329"/>
      <c r="F161" s="370"/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  <c r="R161" s="363"/>
      <c r="S161" s="357">
        <f t="shared" si="46"/>
        <v>0</v>
      </c>
      <c r="T161" s="364"/>
      <c r="U161" s="364"/>
      <c r="V161" s="364"/>
      <c r="W161" s="357">
        <f t="shared" si="47"/>
        <v>0</v>
      </c>
    </row>
    <row r="162" spans="1:23" s="358" customFormat="1" ht="15.75" customHeight="1">
      <c r="A162" s="365"/>
      <c r="B162" s="397"/>
      <c r="C162" s="1320" t="s">
        <v>352</v>
      </c>
      <c r="D162" s="354" t="s">
        <v>302</v>
      </c>
      <c r="E162" s="1329" t="s">
        <v>349</v>
      </c>
      <c r="F162" s="367">
        <v>15</v>
      </c>
      <c r="G162" s="356">
        <v>36392</v>
      </c>
      <c r="H162" s="356">
        <v>8719</v>
      </c>
      <c r="I162" s="356">
        <v>58049</v>
      </c>
      <c r="J162" s="356"/>
      <c r="K162" s="356"/>
      <c r="L162" s="356"/>
      <c r="M162" s="356">
        <v>905</v>
      </c>
      <c r="N162" s="356"/>
      <c r="O162" s="356"/>
      <c r="P162" s="356"/>
      <c r="Q162" s="356"/>
      <c r="R162" s="356"/>
      <c r="S162" s="357">
        <f t="shared" si="46"/>
        <v>104065</v>
      </c>
      <c r="T162" s="357"/>
      <c r="U162" s="357"/>
      <c r="V162" s="357"/>
      <c r="W162" s="357">
        <f t="shared" si="47"/>
        <v>104065</v>
      </c>
    </row>
    <row r="163" spans="1:23" ht="21.75" customHeight="1">
      <c r="A163" s="368"/>
      <c r="B163" s="398"/>
      <c r="C163" s="1320"/>
      <c r="D163" s="361" t="s">
        <v>303</v>
      </c>
      <c r="E163" s="1329"/>
      <c r="F163" s="370"/>
      <c r="G163" s="363">
        <f aca="true" t="shared" si="56" ref="G163:R163">G162+G164</f>
        <v>40569</v>
      </c>
      <c r="H163" s="363">
        <f t="shared" si="56"/>
        <v>10741</v>
      </c>
      <c r="I163" s="363">
        <f t="shared" si="56"/>
        <v>58049</v>
      </c>
      <c r="J163" s="363">
        <f t="shared" si="56"/>
        <v>0</v>
      </c>
      <c r="K163" s="363">
        <f t="shared" si="56"/>
        <v>0</v>
      </c>
      <c r="L163" s="363">
        <f t="shared" si="56"/>
        <v>0</v>
      </c>
      <c r="M163" s="363">
        <f t="shared" si="56"/>
        <v>905</v>
      </c>
      <c r="N163" s="363">
        <f t="shared" si="56"/>
        <v>0</v>
      </c>
      <c r="O163" s="363">
        <f t="shared" si="56"/>
        <v>0</v>
      </c>
      <c r="P163" s="363">
        <f t="shared" si="56"/>
        <v>0</v>
      </c>
      <c r="Q163" s="363">
        <f t="shared" si="56"/>
        <v>0</v>
      </c>
      <c r="R163" s="363">
        <f t="shared" si="56"/>
        <v>0</v>
      </c>
      <c r="S163" s="357">
        <f t="shared" si="46"/>
        <v>110264</v>
      </c>
      <c r="T163" s="363">
        <f>T162+T164</f>
        <v>0</v>
      </c>
      <c r="U163" s="363">
        <f>U162+U164</f>
        <v>0</v>
      </c>
      <c r="V163" s="363">
        <f>V162+V164</f>
        <v>0</v>
      </c>
      <c r="W163" s="357">
        <f t="shared" si="47"/>
        <v>110264</v>
      </c>
    </row>
    <row r="164" spans="1:23" s="661" customFormat="1" ht="16.5" customHeight="1">
      <c r="A164" s="654"/>
      <c r="B164" s="655"/>
      <c r="C164" s="1320"/>
      <c r="D164" s="656" t="s">
        <v>17</v>
      </c>
      <c r="E164" s="1329"/>
      <c r="F164" s="657"/>
      <c r="G164" s="658">
        <v>4177</v>
      </c>
      <c r="H164" s="658">
        <v>2022</v>
      </c>
      <c r="I164" s="658">
        <v>0</v>
      </c>
      <c r="J164" s="658"/>
      <c r="K164" s="658"/>
      <c r="L164" s="658"/>
      <c r="M164" s="658">
        <v>0</v>
      </c>
      <c r="N164" s="658"/>
      <c r="O164" s="658"/>
      <c r="P164" s="658"/>
      <c r="Q164" s="658"/>
      <c r="R164" s="658"/>
      <c r="S164" s="659">
        <f t="shared" si="46"/>
        <v>6199</v>
      </c>
      <c r="T164" s="660"/>
      <c r="U164" s="660"/>
      <c r="V164" s="660"/>
      <c r="W164" s="659">
        <f t="shared" si="47"/>
        <v>6199</v>
      </c>
    </row>
    <row r="165" spans="1:23" s="358" customFormat="1" ht="17.25" customHeight="1">
      <c r="A165" s="365"/>
      <c r="B165" s="397"/>
      <c r="C165" s="1320" t="s">
        <v>353</v>
      </c>
      <c r="D165" s="354" t="s">
        <v>302</v>
      </c>
      <c r="E165" s="1329" t="s">
        <v>349</v>
      </c>
      <c r="F165" s="367"/>
      <c r="G165" s="356"/>
      <c r="H165" s="356"/>
      <c r="I165" s="356"/>
      <c r="J165" s="356"/>
      <c r="K165" s="356"/>
      <c r="L165" s="356">
        <v>23587</v>
      </c>
      <c r="M165" s="356"/>
      <c r="N165" s="356"/>
      <c r="O165" s="356"/>
      <c r="P165" s="356"/>
      <c r="Q165" s="356"/>
      <c r="R165" s="356"/>
      <c r="S165" s="357">
        <f t="shared" si="46"/>
        <v>23587</v>
      </c>
      <c r="T165" s="357"/>
      <c r="U165" s="357"/>
      <c r="V165" s="357"/>
      <c r="W165" s="357">
        <f t="shared" si="47"/>
        <v>23587</v>
      </c>
    </row>
    <row r="166" spans="1:23" ht="17.25" customHeight="1">
      <c r="A166" s="368"/>
      <c r="B166" s="398"/>
      <c r="C166" s="1320"/>
      <c r="D166" s="361" t="s">
        <v>303</v>
      </c>
      <c r="E166" s="1329"/>
      <c r="F166" s="370"/>
      <c r="G166" s="363">
        <f aca="true" t="shared" si="57" ref="G166:V166">G165+G167</f>
        <v>0</v>
      </c>
      <c r="H166" s="363">
        <f t="shared" si="57"/>
        <v>0</v>
      </c>
      <c r="I166" s="363">
        <f t="shared" si="57"/>
        <v>0</v>
      </c>
      <c r="J166" s="363">
        <f t="shared" si="57"/>
        <v>0</v>
      </c>
      <c r="K166" s="363">
        <f t="shared" si="57"/>
        <v>0</v>
      </c>
      <c r="L166" s="363">
        <f t="shared" si="57"/>
        <v>23587</v>
      </c>
      <c r="M166" s="363">
        <f t="shared" si="57"/>
        <v>0</v>
      </c>
      <c r="N166" s="363">
        <f t="shared" si="57"/>
        <v>0</v>
      </c>
      <c r="O166" s="363">
        <f t="shared" si="57"/>
        <v>0</v>
      </c>
      <c r="P166" s="363">
        <f t="shared" si="57"/>
        <v>0</v>
      </c>
      <c r="Q166" s="363">
        <f t="shared" si="57"/>
        <v>0</v>
      </c>
      <c r="R166" s="363">
        <f t="shared" si="57"/>
        <v>0</v>
      </c>
      <c r="S166" s="357">
        <f t="shared" si="46"/>
        <v>23587</v>
      </c>
      <c r="T166" s="363">
        <f t="shared" si="57"/>
        <v>0</v>
      </c>
      <c r="U166" s="363">
        <f t="shared" si="57"/>
        <v>0</v>
      </c>
      <c r="V166" s="363">
        <f t="shared" si="57"/>
        <v>0</v>
      </c>
      <c r="W166" s="357">
        <f t="shared" si="47"/>
        <v>23587</v>
      </c>
    </row>
    <row r="167" spans="1:23" ht="17.25" customHeight="1">
      <c r="A167" s="368"/>
      <c r="B167" s="398"/>
      <c r="C167" s="1320"/>
      <c r="D167" s="361" t="s">
        <v>17</v>
      </c>
      <c r="E167" s="1329"/>
      <c r="F167" s="370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63"/>
      <c r="R167" s="363"/>
      <c r="S167" s="357">
        <f t="shared" si="46"/>
        <v>0</v>
      </c>
      <c r="T167" s="364"/>
      <c r="U167" s="364"/>
      <c r="V167" s="364"/>
      <c r="W167" s="357">
        <f t="shared" si="47"/>
        <v>0</v>
      </c>
    </row>
    <row r="168" spans="1:23" s="358" customFormat="1" ht="17.25" customHeight="1">
      <c r="A168" s="365"/>
      <c r="B168" s="397"/>
      <c r="C168" s="1320" t="s">
        <v>653</v>
      </c>
      <c r="D168" s="354" t="s">
        <v>302</v>
      </c>
      <c r="E168" s="1329" t="s">
        <v>349</v>
      </c>
      <c r="F168" s="367"/>
      <c r="G168" s="356"/>
      <c r="H168" s="356"/>
      <c r="I168" s="356"/>
      <c r="J168" s="356"/>
      <c r="K168" s="356"/>
      <c r="L168" s="356">
        <v>4953</v>
      </c>
      <c r="M168" s="356"/>
      <c r="N168" s="356"/>
      <c r="O168" s="356"/>
      <c r="P168" s="356"/>
      <c r="Q168" s="356"/>
      <c r="R168" s="356"/>
      <c r="S168" s="357">
        <f t="shared" si="46"/>
        <v>4953</v>
      </c>
      <c r="T168" s="357"/>
      <c r="U168" s="357"/>
      <c r="V168" s="357"/>
      <c r="W168" s="357">
        <f t="shared" si="47"/>
        <v>4953</v>
      </c>
    </row>
    <row r="169" spans="1:23" ht="17.25" customHeight="1">
      <c r="A169" s="368"/>
      <c r="B169" s="398"/>
      <c r="C169" s="1320"/>
      <c r="D169" s="361" t="s">
        <v>303</v>
      </c>
      <c r="E169" s="1329"/>
      <c r="F169" s="370"/>
      <c r="G169" s="363">
        <f aca="true" t="shared" si="58" ref="G169:R169">G168+G170</f>
        <v>0</v>
      </c>
      <c r="H169" s="363">
        <f t="shared" si="58"/>
        <v>0</v>
      </c>
      <c r="I169" s="363">
        <f t="shared" si="58"/>
        <v>0</v>
      </c>
      <c r="J169" s="363">
        <f t="shared" si="58"/>
        <v>0</v>
      </c>
      <c r="K169" s="363">
        <f t="shared" si="58"/>
        <v>0</v>
      </c>
      <c r="L169" s="363">
        <f t="shared" si="58"/>
        <v>4953</v>
      </c>
      <c r="M169" s="363">
        <f t="shared" si="58"/>
        <v>0</v>
      </c>
      <c r="N169" s="363">
        <f t="shared" si="58"/>
        <v>0</v>
      </c>
      <c r="O169" s="363">
        <f t="shared" si="58"/>
        <v>0</v>
      </c>
      <c r="P169" s="363">
        <f t="shared" si="58"/>
        <v>0</v>
      </c>
      <c r="Q169" s="363">
        <f t="shared" si="58"/>
        <v>0</v>
      </c>
      <c r="R169" s="363">
        <f t="shared" si="58"/>
        <v>0</v>
      </c>
      <c r="S169" s="357">
        <f t="shared" si="46"/>
        <v>4953</v>
      </c>
      <c r="T169" s="364"/>
      <c r="U169" s="364"/>
      <c r="V169" s="364"/>
      <c r="W169" s="357">
        <f t="shared" si="47"/>
        <v>4953</v>
      </c>
    </row>
    <row r="170" spans="1:23" ht="17.25" customHeight="1">
      <c r="A170" s="368"/>
      <c r="B170" s="398"/>
      <c r="C170" s="1320"/>
      <c r="D170" s="361" t="s">
        <v>17</v>
      </c>
      <c r="E170" s="1329"/>
      <c r="F170" s="370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57">
        <f t="shared" si="46"/>
        <v>0</v>
      </c>
      <c r="T170" s="364"/>
      <c r="U170" s="364"/>
      <c r="V170" s="364"/>
      <c r="W170" s="357">
        <f t="shared" si="47"/>
        <v>0</v>
      </c>
    </row>
    <row r="171" spans="1:23" s="358" customFormat="1" ht="17.25" customHeight="1">
      <c r="A171" s="365"/>
      <c r="B171" s="397"/>
      <c r="C171" s="1320" t="s">
        <v>354</v>
      </c>
      <c r="D171" s="354" t="s">
        <v>302</v>
      </c>
      <c r="E171" s="1329" t="s">
        <v>349</v>
      </c>
      <c r="F171" s="367"/>
      <c r="G171" s="356"/>
      <c r="H171" s="356"/>
      <c r="I171" s="356"/>
      <c r="J171" s="356"/>
      <c r="K171" s="356"/>
      <c r="L171" s="356">
        <v>15000</v>
      </c>
      <c r="M171" s="356"/>
      <c r="N171" s="356"/>
      <c r="O171" s="356"/>
      <c r="P171" s="356"/>
      <c r="Q171" s="356"/>
      <c r="R171" s="356"/>
      <c r="S171" s="357">
        <f t="shared" si="46"/>
        <v>15000</v>
      </c>
      <c r="T171" s="357"/>
      <c r="U171" s="357"/>
      <c r="V171" s="357"/>
      <c r="W171" s="357">
        <f t="shared" si="47"/>
        <v>15000</v>
      </c>
    </row>
    <row r="172" spans="1:23" ht="17.25" customHeight="1">
      <c r="A172" s="368"/>
      <c r="B172" s="398"/>
      <c r="C172" s="1320"/>
      <c r="D172" s="361" t="s">
        <v>303</v>
      </c>
      <c r="E172" s="1329"/>
      <c r="F172" s="370"/>
      <c r="G172" s="363">
        <f aca="true" t="shared" si="59" ref="G172:V172">G171+G173</f>
        <v>0</v>
      </c>
      <c r="H172" s="363">
        <f t="shared" si="59"/>
        <v>0</v>
      </c>
      <c r="I172" s="363">
        <f t="shared" si="59"/>
        <v>0</v>
      </c>
      <c r="J172" s="363">
        <f t="shared" si="59"/>
        <v>0</v>
      </c>
      <c r="K172" s="363">
        <f t="shared" si="59"/>
        <v>0</v>
      </c>
      <c r="L172" s="363">
        <f t="shared" si="59"/>
        <v>18000</v>
      </c>
      <c r="M172" s="363">
        <f t="shared" si="59"/>
        <v>0</v>
      </c>
      <c r="N172" s="363">
        <f t="shared" si="59"/>
        <v>0</v>
      </c>
      <c r="O172" s="363">
        <f t="shared" si="59"/>
        <v>0</v>
      </c>
      <c r="P172" s="363">
        <f t="shared" si="59"/>
        <v>0</v>
      </c>
      <c r="Q172" s="363">
        <f t="shared" si="59"/>
        <v>0</v>
      </c>
      <c r="R172" s="363">
        <f t="shared" si="59"/>
        <v>0</v>
      </c>
      <c r="S172" s="357">
        <f t="shared" si="46"/>
        <v>18000</v>
      </c>
      <c r="T172" s="363">
        <f t="shared" si="59"/>
        <v>0</v>
      </c>
      <c r="U172" s="363">
        <f t="shared" si="59"/>
        <v>0</v>
      </c>
      <c r="V172" s="363">
        <f t="shared" si="59"/>
        <v>0</v>
      </c>
      <c r="W172" s="357">
        <f t="shared" si="47"/>
        <v>18000</v>
      </c>
    </row>
    <row r="173" spans="1:23" ht="17.25" customHeight="1">
      <c r="A173" s="368"/>
      <c r="B173" s="398"/>
      <c r="C173" s="1320"/>
      <c r="D173" s="656" t="s">
        <v>17</v>
      </c>
      <c r="E173" s="1329"/>
      <c r="F173" s="657"/>
      <c r="G173" s="658"/>
      <c r="H173" s="658"/>
      <c r="I173" s="658"/>
      <c r="J173" s="658"/>
      <c r="K173" s="658"/>
      <c r="L173" s="658">
        <v>3000</v>
      </c>
      <c r="M173" s="658"/>
      <c r="N173" s="658"/>
      <c r="O173" s="658"/>
      <c r="P173" s="658"/>
      <c r="Q173" s="658"/>
      <c r="R173" s="658"/>
      <c r="S173" s="659">
        <f t="shared" si="46"/>
        <v>3000</v>
      </c>
      <c r="T173" s="660"/>
      <c r="U173" s="660"/>
      <c r="V173" s="660"/>
      <c r="W173" s="659">
        <f t="shared" si="47"/>
        <v>3000</v>
      </c>
    </row>
    <row r="174" spans="1:23" s="358" customFormat="1" ht="17.25" customHeight="1">
      <c r="A174" s="365"/>
      <c r="B174" s="397"/>
      <c r="C174" s="1320" t="s">
        <v>654</v>
      </c>
      <c r="D174" s="354" t="s">
        <v>302</v>
      </c>
      <c r="E174" s="1329" t="s">
        <v>349</v>
      </c>
      <c r="F174" s="367"/>
      <c r="G174" s="356"/>
      <c r="H174" s="356"/>
      <c r="I174" s="356"/>
      <c r="J174" s="356"/>
      <c r="K174" s="356"/>
      <c r="L174" s="356">
        <v>44743</v>
      </c>
      <c r="M174" s="356"/>
      <c r="N174" s="356"/>
      <c r="O174" s="356"/>
      <c r="P174" s="356"/>
      <c r="Q174" s="356"/>
      <c r="R174" s="356"/>
      <c r="S174" s="357">
        <f t="shared" si="46"/>
        <v>44743</v>
      </c>
      <c r="T174" s="357"/>
      <c r="U174" s="357"/>
      <c r="V174" s="357"/>
      <c r="W174" s="357">
        <f t="shared" si="47"/>
        <v>44743</v>
      </c>
    </row>
    <row r="175" spans="1:23" ht="17.25" customHeight="1">
      <c r="A175" s="368"/>
      <c r="B175" s="398"/>
      <c r="C175" s="1320"/>
      <c r="D175" s="361" t="s">
        <v>303</v>
      </c>
      <c r="E175" s="1329"/>
      <c r="F175" s="370"/>
      <c r="G175" s="363">
        <f aca="true" t="shared" si="60" ref="G175:V175">G174+G176</f>
        <v>0</v>
      </c>
      <c r="H175" s="363">
        <f t="shared" si="60"/>
        <v>0</v>
      </c>
      <c r="I175" s="363">
        <f t="shared" si="60"/>
        <v>0</v>
      </c>
      <c r="J175" s="363">
        <f t="shared" si="60"/>
        <v>0</v>
      </c>
      <c r="K175" s="363">
        <f t="shared" si="60"/>
        <v>0</v>
      </c>
      <c r="L175" s="363">
        <f t="shared" si="60"/>
        <v>44743</v>
      </c>
      <c r="M175" s="363">
        <f t="shared" si="60"/>
        <v>0</v>
      </c>
      <c r="N175" s="363">
        <f t="shared" si="60"/>
        <v>0</v>
      </c>
      <c r="O175" s="363">
        <f t="shared" si="60"/>
        <v>0</v>
      </c>
      <c r="P175" s="363">
        <f t="shared" si="60"/>
        <v>0</v>
      </c>
      <c r="Q175" s="363">
        <f t="shared" si="60"/>
        <v>0</v>
      </c>
      <c r="R175" s="363">
        <f t="shared" si="60"/>
        <v>0</v>
      </c>
      <c r="S175" s="357">
        <f t="shared" si="46"/>
        <v>44743</v>
      </c>
      <c r="T175" s="363">
        <f t="shared" si="60"/>
        <v>0</v>
      </c>
      <c r="U175" s="363">
        <f t="shared" si="60"/>
        <v>0</v>
      </c>
      <c r="V175" s="363">
        <f t="shared" si="60"/>
        <v>0</v>
      </c>
      <c r="W175" s="357">
        <f t="shared" si="47"/>
        <v>44743</v>
      </c>
    </row>
    <row r="176" spans="1:23" ht="17.25" customHeight="1">
      <c r="A176" s="368"/>
      <c r="B176" s="398"/>
      <c r="C176" s="1320"/>
      <c r="D176" s="361" t="s">
        <v>17</v>
      </c>
      <c r="E176" s="1329"/>
      <c r="F176" s="370"/>
      <c r="G176" s="363"/>
      <c r="H176" s="363"/>
      <c r="I176" s="363"/>
      <c r="J176" s="363"/>
      <c r="K176" s="363"/>
      <c r="L176" s="363"/>
      <c r="M176" s="363"/>
      <c r="N176" s="363"/>
      <c r="O176" s="363"/>
      <c r="P176" s="363"/>
      <c r="Q176" s="363"/>
      <c r="R176" s="363"/>
      <c r="S176" s="357">
        <f t="shared" si="46"/>
        <v>0</v>
      </c>
      <c r="T176" s="364"/>
      <c r="U176" s="364"/>
      <c r="V176" s="364"/>
      <c r="W176" s="357">
        <f t="shared" si="47"/>
        <v>0</v>
      </c>
    </row>
    <row r="177" spans="1:23" s="358" customFormat="1" ht="17.25" customHeight="1">
      <c r="A177" s="365"/>
      <c r="B177" s="366"/>
      <c r="C177" s="1320" t="s">
        <v>355</v>
      </c>
      <c r="D177" s="354" t="s">
        <v>302</v>
      </c>
      <c r="E177" s="1329" t="s">
        <v>349</v>
      </c>
      <c r="F177" s="367"/>
      <c r="G177" s="356"/>
      <c r="H177" s="356"/>
      <c r="I177" s="356"/>
      <c r="J177" s="356"/>
      <c r="K177" s="356"/>
      <c r="L177" s="356">
        <v>300</v>
      </c>
      <c r="M177" s="356"/>
      <c r="N177" s="356"/>
      <c r="O177" s="356"/>
      <c r="P177" s="356"/>
      <c r="Q177" s="356"/>
      <c r="R177" s="356"/>
      <c r="S177" s="357">
        <f t="shared" si="46"/>
        <v>300</v>
      </c>
      <c r="T177" s="357"/>
      <c r="U177" s="357"/>
      <c r="V177" s="357"/>
      <c r="W177" s="357">
        <f t="shared" si="47"/>
        <v>300</v>
      </c>
    </row>
    <row r="178" spans="1:23" ht="17.25" customHeight="1">
      <c r="A178" s="368"/>
      <c r="B178" s="369"/>
      <c r="C178" s="1320"/>
      <c r="D178" s="361" t="s">
        <v>303</v>
      </c>
      <c r="E178" s="1329"/>
      <c r="F178" s="370"/>
      <c r="G178" s="363">
        <f aca="true" t="shared" si="61" ref="G178:V178">G177+G179</f>
        <v>0</v>
      </c>
      <c r="H178" s="363">
        <f t="shared" si="61"/>
        <v>0</v>
      </c>
      <c r="I178" s="363">
        <f t="shared" si="61"/>
        <v>0</v>
      </c>
      <c r="J178" s="363">
        <f t="shared" si="61"/>
        <v>0</v>
      </c>
      <c r="K178" s="363">
        <f t="shared" si="61"/>
        <v>0</v>
      </c>
      <c r="L178" s="363">
        <f t="shared" si="61"/>
        <v>300</v>
      </c>
      <c r="M178" s="363">
        <f t="shared" si="61"/>
        <v>0</v>
      </c>
      <c r="N178" s="363">
        <f t="shared" si="61"/>
        <v>0</v>
      </c>
      <c r="O178" s="363">
        <f t="shared" si="61"/>
        <v>0</v>
      </c>
      <c r="P178" s="363">
        <f t="shared" si="61"/>
        <v>0</v>
      </c>
      <c r="Q178" s="363">
        <f t="shared" si="61"/>
        <v>0</v>
      </c>
      <c r="R178" s="363">
        <f t="shared" si="61"/>
        <v>0</v>
      </c>
      <c r="S178" s="357">
        <f t="shared" si="46"/>
        <v>300</v>
      </c>
      <c r="T178" s="363">
        <f t="shared" si="61"/>
        <v>0</v>
      </c>
      <c r="U178" s="363">
        <f t="shared" si="61"/>
        <v>0</v>
      </c>
      <c r="V178" s="363">
        <f t="shared" si="61"/>
        <v>0</v>
      </c>
      <c r="W178" s="357">
        <f t="shared" si="47"/>
        <v>300</v>
      </c>
    </row>
    <row r="179" spans="1:23" ht="17.25" customHeight="1">
      <c r="A179" s="368"/>
      <c r="B179" s="369"/>
      <c r="C179" s="1320"/>
      <c r="D179" s="361" t="s">
        <v>17</v>
      </c>
      <c r="E179" s="1329"/>
      <c r="F179" s="370"/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63"/>
      <c r="R179" s="363"/>
      <c r="S179" s="357">
        <f t="shared" si="46"/>
        <v>0</v>
      </c>
      <c r="T179" s="364"/>
      <c r="U179" s="364"/>
      <c r="V179" s="364"/>
      <c r="W179" s="357">
        <f t="shared" si="47"/>
        <v>0</v>
      </c>
    </row>
    <row r="180" spans="1:23" s="358" customFormat="1" ht="17.25" customHeight="1">
      <c r="A180" s="365"/>
      <c r="B180" s="366"/>
      <c r="C180" s="1320" t="s">
        <v>356</v>
      </c>
      <c r="D180" s="354" t="s">
        <v>302</v>
      </c>
      <c r="E180" s="1329" t="s">
        <v>349</v>
      </c>
      <c r="F180" s="367"/>
      <c r="G180" s="356"/>
      <c r="H180" s="356"/>
      <c r="I180" s="356"/>
      <c r="J180" s="356"/>
      <c r="K180" s="356"/>
      <c r="L180" s="356">
        <v>300</v>
      </c>
      <c r="M180" s="356"/>
      <c r="N180" s="356"/>
      <c r="O180" s="356"/>
      <c r="P180" s="356"/>
      <c r="Q180" s="356"/>
      <c r="R180" s="356"/>
      <c r="S180" s="357">
        <f t="shared" si="46"/>
        <v>300</v>
      </c>
      <c r="T180" s="357"/>
      <c r="U180" s="357"/>
      <c r="V180" s="357"/>
      <c r="W180" s="357">
        <f t="shared" si="47"/>
        <v>300</v>
      </c>
    </row>
    <row r="181" spans="1:23" ht="17.25" customHeight="1">
      <c r="A181" s="368"/>
      <c r="B181" s="369"/>
      <c r="C181" s="1320"/>
      <c r="D181" s="361" t="s">
        <v>303</v>
      </c>
      <c r="E181" s="1329"/>
      <c r="F181" s="370"/>
      <c r="G181" s="363">
        <f aca="true" t="shared" si="62" ref="G181:V181">G180+G182</f>
        <v>0</v>
      </c>
      <c r="H181" s="363">
        <f t="shared" si="62"/>
        <v>0</v>
      </c>
      <c r="I181" s="363">
        <f t="shared" si="62"/>
        <v>0</v>
      </c>
      <c r="J181" s="363">
        <f t="shared" si="62"/>
        <v>0</v>
      </c>
      <c r="K181" s="363">
        <f t="shared" si="62"/>
        <v>0</v>
      </c>
      <c r="L181" s="363">
        <f t="shared" si="62"/>
        <v>300</v>
      </c>
      <c r="M181" s="363">
        <f t="shared" si="62"/>
        <v>0</v>
      </c>
      <c r="N181" s="363">
        <f t="shared" si="62"/>
        <v>0</v>
      </c>
      <c r="O181" s="363">
        <f t="shared" si="62"/>
        <v>0</v>
      </c>
      <c r="P181" s="363">
        <f t="shared" si="62"/>
        <v>0</v>
      </c>
      <c r="Q181" s="363">
        <f t="shared" si="62"/>
        <v>0</v>
      </c>
      <c r="R181" s="363">
        <f t="shared" si="62"/>
        <v>0</v>
      </c>
      <c r="S181" s="357">
        <f t="shared" si="46"/>
        <v>300</v>
      </c>
      <c r="T181" s="363">
        <f t="shared" si="62"/>
        <v>0</v>
      </c>
      <c r="U181" s="363">
        <f t="shared" si="62"/>
        <v>0</v>
      </c>
      <c r="V181" s="363">
        <f t="shared" si="62"/>
        <v>0</v>
      </c>
      <c r="W181" s="357">
        <f t="shared" si="47"/>
        <v>300</v>
      </c>
    </row>
    <row r="182" spans="1:23" ht="17.25" customHeight="1">
      <c r="A182" s="368"/>
      <c r="B182" s="369"/>
      <c r="C182" s="1320"/>
      <c r="D182" s="361" t="s">
        <v>17</v>
      </c>
      <c r="E182" s="1329"/>
      <c r="F182" s="370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63"/>
      <c r="R182" s="363"/>
      <c r="S182" s="357">
        <f t="shared" si="46"/>
        <v>0</v>
      </c>
      <c r="T182" s="364"/>
      <c r="U182" s="364"/>
      <c r="V182" s="364"/>
      <c r="W182" s="357">
        <f t="shared" si="47"/>
        <v>0</v>
      </c>
    </row>
    <row r="183" spans="1:23" s="358" customFormat="1" ht="17.25" customHeight="1">
      <c r="A183" s="365"/>
      <c r="B183" s="366"/>
      <c r="C183" s="1320" t="s">
        <v>357</v>
      </c>
      <c r="D183" s="354" t="s">
        <v>302</v>
      </c>
      <c r="E183" s="1329" t="s">
        <v>349</v>
      </c>
      <c r="F183" s="367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7">
        <f t="shared" si="46"/>
        <v>0</v>
      </c>
      <c r="T183" s="357"/>
      <c r="U183" s="357"/>
      <c r="V183" s="357"/>
      <c r="W183" s="357">
        <f t="shared" si="47"/>
        <v>0</v>
      </c>
    </row>
    <row r="184" spans="1:23" ht="17.25" customHeight="1">
      <c r="A184" s="368"/>
      <c r="B184" s="369"/>
      <c r="C184" s="1320"/>
      <c r="D184" s="361" t="s">
        <v>303</v>
      </c>
      <c r="E184" s="1329"/>
      <c r="F184" s="370"/>
      <c r="G184" s="363">
        <f aca="true" t="shared" si="63" ref="G184:V184">G183+G185</f>
        <v>0</v>
      </c>
      <c r="H184" s="363">
        <f t="shared" si="63"/>
        <v>0</v>
      </c>
      <c r="I184" s="363">
        <f t="shared" si="63"/>
        <v>0</v>
      </c>
      <c r="J184" s="363">
        <f t="shared" si="63"/>
        <v>0</v>
      </c>
      <c r="K184" s="363">
        <f t="shared" si="63"/>
        <v>0</v>
      </c>
      <c r="L184" s="363">
        <f t="shared" si="63"/>
        <v>150</v>
      </c>
      <c r="M184" s="363">
        <f t="shared" si="63"/>
        <v>0</v>
      </c>
      <c r="N184" s="363">
        <f t="shared" si="63"/>
        <v>0</v>
      </c>
      <c r="O184" s="363">
        <f t="shared" si="63"/>
        <v>0</v>
      </c>
      <c r="P184" s="363">
        <f t="shared" si="63"/>
        <v>0</v>
      </c>
      <c r="Q184" s="363">
        <f t="shared" si="63"/>
        <v>0</v>
      </c>
      <c r="R184" s="363">
        <f t="shared" si="63"/>
        <v>0</v>
      </c>
      <c r="S184" s="357">
        <f t="shared" si="46"/>
        <v>150</v>
      </c>
      <c r="T184" s="363">
        <f t="shared" si="63"/>
        <v>0</v>
      </c>
      <c r="U184" s="363">
        <f t="shared" si="63"/>
        <v>0</v>
      </c>
      <c r="V184" s="363">
        <f t="shared" si="63"/>
        <v>0</v>
      </c>
      <c r="W184" s="357">
        <f t="shared" si="47"/>
        <v>150</v>
      </c>
    </row>
    <row r="185" spans="1:23" s="673" customFormat="1" ht="17.25" customHeight="1">
      <c r="A185" s="668"/>
      <c r="B185" s="669"/>
      <c r="C185" s="1320"/>
      <c r="D185" s="656" t="s">
        <v>17</v>
      </c>
      <c r="E185" s="1329"/>
      <c r="F185" s="670"/>
      <c r="G185" s="671"/>
      <c r="H185" s="671"/>
      <c r="I185" s="671"/>
      <c r="J185" s="671"/>
      <c r="K185" s="671"/>
      <c r="L185" s="671">
        <v>150</v>
      </c>
      <c r="M185" s="671"/>
      <c r="N185" s="671"/>
      <c r="O185" s="671"/>
      <c r="P185" s="671"/>
      <c r="Q185" s="671"/>
      <c r="R185" s="671">
        <v>0</v>
      </c>
      <c r="S185" s="659">
        <f t="shared" si="46"/>
        <v>150</v>
      </c>
      <c r="T185" s="672"/>
      <c r="U185" s="672"/>
      <c r="V185" s="672"/>
      <c r="W185" s="659">
        <f t="shared" si="47"/>
        <v>150</v>
      </c>
    </row>
    <row r="186" spans="1:23" s="358" customFormat="1" ht="17.25" customHeight="1">
      <c r="A186" s="365"/>
      <c r="B186" s="366"/>
      <c r="C186" s="1320" t="s">
        <v>358</v>
      </c>
      <c r="D186" s="354" t="s">
        <v>302</v>
      </c>
      <c r="E186" s="1329" t="s">
        <v>349</v>
      </c>
      <c r="F186" s="367"/>
      <c r="G186" s="356"/>
      <c r="H186" s="356"/>
      <c r="I186" s="356"/>
      <c r="J186" s="356"/>
      <c r="K186" s="356"/>
      <c r="L186" s="356">
        <v>75</v>
      </c>
      <c r="M186" s="356"/>
      <c r="N186" s="356"/>
      <c r="O186" s="356"/>
      <c r="P186" s="356"/>
      <c r="Q186" s="356"/>
      <c r="R186" s="356"/>
      <c r="S186" s="357">
        <f t="shared" si="46"/>
        <v>75</v>
      </c>
      <c r="T186" s="357"/>
      <c r="U186" s="357"/>
      <c r="V186" s="357"/>
      <c r="W186" s="357">
        <f t="shared" si="47"/>
        <v>75</v>
      </c>
    </row>
    <row r="187" spans="1:23" ht="17.25" customHeight="1">
      <c r="A187" s="368"/>
      <c r="B187" s="369"/>
      <c r="C187" s="1320"/>
      <c r="D187" s="361" t="s">
        <v>303</v>
      </c>
      <c r="E187" s="1329"/>
      <c r="F187" s="370"/>
      <c r="G187" s="363">
        <f aca="true" t="shared" si="64" ref="G187:V187">G186+G188</f>
        <v>0</v>
      </c>
      <c r="H187" s="363">
        <f t="shared" si="64"/>
        <v>0</v>
      </c>
      <c r="I187" s="363">
        <f t="shared" si="64"/>
        <v>0</v>
      </c>
      <c r="J187" s="363">
        <f t="shared" si="64"/>
        <v>0</v>
      </c>
      <c r="K187" s="363">
        <f t="shared" si="64"/>
        <v>0</v>
      </c>
      <c r="L187" s="363">
        <f t="shared" si="64"/>
        <v>75</v>
      </c>
      <c r="M187" s="363">
        <f t="shared" si="64"/>
        <v>0</v>
      </c>
      <c r="N187" s="363">
        <f t="shared" si="64"/>
        <v>0</v>
      </c>
      <c r="O187" s="363">
        <f t="shared" si="64"/>
        <v>0</v>
      </c>
      <c r="P187" s="363">
        <f t="shared" si="64"/>
        <v>0</v>
      </c>
      <c r="Q187" s="363">
        <f t="shared" si="64"/>
        <v>0</v>
      </c>
      <c r="R187" s="363">
        <f t="shared" si="64"/>
        <v>0</v>
      </c>
      <c r="S187" s="357">
        <f t="shared" si="46"/>
        <v>75</v>
      </c>
      <c r="T187" s="363">
        <f t="shared" si="64"/>
        <v>0</v>
      </c>
      <c r="U187" s="363">
        <f t="shared" si="64"/>
        <v>0</v>
      </c>
      <c r="V187" s="363">
        <f t="shared" si="64"/>
        <v>0</v>
      </c>
      <c r="W187" s="357">
        <f t="shared" si="47"/>
        <v>75</v>
      </c>
    </row>
    <row r="188" spans="1:23" ht="17.25" customHeight="1">
      <c r="A188" s="368"/>
      <c r="B188" s="369"/>
      <c r="C188" s="1320"/>
      <c r="D188" s="361" t="s">
        <v>17</v>
      </c>
      <c r="E188" s="1329"/>
      <c r="F188" s="370"/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63"/>
      <c r="R188" s="363"/>
      <c r="S188" s="357">
        <f t="shared" si="46"/>
        <v>0</v>
      </c>
      <c r="T188" s="364"/>
      <c r="U188" s="364"/>
      <c r="V188" s="364"/>
      <c r="W188" s="357">
        <f t="shared" si="47"/>
        <v>0</v>
      </c>
    </row>
    <row r="189" spans="1:23" s="358" customFormat="1" ht="17.25" customHeight="1">
      <c r="A189" s="365"/>
      <c r="B189" s="366"/>
      <c r="C189" s="1320" t="s">
        <v>359</v>
      </c>
      <c r="D189" s="354" t="s">
        <v>302</v>
      </c>
      <c r="E189" s="1329" t="s">
        <v>349</v>
      </c>
      <c r="F189" s="367"/>
      <c r="G189" s="356"/>
      <c r="H189" s="356"/>
      <c r="I189" s="356"/>
      <c r="J189" s="356"/>
      <c r="K189" s="356">
        <v>1250</v>
      </c>
      <c r="L189" s="356"/>
      <c r="M189" s="356"/>
      <c r="N189" s="356"/>
      <c r="O189" s="356"/>
      <c r="P189" s="356"/>
      <c r="Q189" s="356"/>
      <c r="R189" s="356"/>
      <c r="S189" s="357">
        <f t="shared" si="46"/>
        <v>1250</v>
      </c>
      <c r="T189" s="357"/>
      <c r="U189" s="357"/>
      <c r="V189" s="357"/>
      <c r="W189" s="357">
        <f t="shared" si="47"/>
        <v>1250</v>
      </c>
    </row>
    <row r="190" spans="1:23" ht="17.25" customHeight="1">
      <c r="A190" s="368"/>
      <c r="B190" s="369"/>
      <c r="C190" s="1320"/>
      <c r="D190" s="361" t="s">
        <v>303</v>
      </c>
      <c r="E190" s="1329"/>
      <c r="F190" s="370"/>
      <c r="G190" s="363">
        <f aca="true" t="shared" si="65" ref="G190:V190">G189+G191</f>
        <v>0</v>
      </c>
      <c r="H190" s="363">
        <f t="shared" si="65"/>
        <v>0</v>
      </c>
      <c r="I190" s="363">
        <f t="shared" si="65"/>
        <v>0</v>
      </c>
      <c r="J190" s="363">
        <f t="shared" si="65"/>
        <v>0</v>
      </c>
      <c r="K190" s="363">
        <f t="shared" si="65"/>
        <v>1250</v>
      </c>
      <c r="L190" s="363">
        <f t="shared" si="65"/>
        <v>0</v>
      </c>
      <c r="M190" s="363">
        <f t="shared" si="65"/>
        <v>0</v>
      </c>
      <c r="N190" s="363">
        <f t="shared" si="65"/>
        <v>0</v>
      </c>
      <c r="O190" s="363">
        <f t="shared" si="65"/>
        <v>0</v>
      </c>
      <c r="P190" s="363">
        <f t="shared" si="65"/>
        <v>0</v>
      </c>
      <c r="Q190" s="363">
        <f t="shared" si="65"/>
        <v>0</v>
      </c>
      <c r="R190" s="363">
        <f t="shared" si="65"/>
        <v>0</v>
      </c>
      <c r="S190" s="357">
        <f t="shared" si="46"/>
        <v>1250</v>
      </c>
      <c r="T190" s="363">
        <f t="shared" si="65"/>
        <v>0</v>
      </c>
      <c r="U190" s="363">
        <f t="shared" si="65"/>
        <v>0</v>
      </c>
      <c r="V190" s="363">
        <f t="shared" si="65"/>
        <v>0</v>
      </c>
      <c r="W190" s="357">
        <f t="shared" si="47"/>
        <v>1250</v>
      </c>
    </row>
    <row r="191" spans="1:23" ht="17.25" customHeight="1">
      <c r="A191" s="368"/>
      <c r="B191" s="369"/>
      <c r="C191" s="1320"/>
      <c r="D191" s="361" t="s">
        <v>17</v>
      </c>
      <c r="E191" s="1329"/>
      <c r="F191" s="370"/>
      <c r="G191" s="363"/>
      <c r="H191" s="363"/>
      <c r="I191" s="363"/>
      <c r="J191" s="363"/>
      <c r="K191" s="363"/>
      <c r="L191" s="363"/>
      <c r="M191" s="363"/>
      <c r="N191" s="363"/>
      <c r="O191" s="363"/>
      <c r="P191" s="363"/>
      <c r="Q191" s="363"/>
      <c r="R191" s="363"/>
      <c r="S191" s="357">
        <f t="shared" si="46"/>
        <v>0</v>
      </c>
      <c r="T191" s="364"/>
      <c r="U191" s="364"/>
      <c r="V191" s="364"/>
      <c r="W191" s="357">
        <f t="shared" si="47"/>
        <v>0</v>
      </c>
    </row>
    <row r="192" spans="1:23" s="358" customFormat="1" ht="17.25" customHeight="1">
      <c r="A192" s="365"/>
      <c r="B192" s="366"/>
      <c r="C192" s="1320" t="s">
        <v>360</v>
      </c>
      <c r="D192" s="354" t="s">
        <v>302</v>
      </c>
      <c r="E192" s="1329" t="s">
        <v>349</v>
      </c>
      <c r="F192" s="367"/>
      <c r="G192" s="356"/>
      <c r="H192" s="356"/>
      <c r="I192" s="356"/>
      <c r="J192" s="356"/>
      <c r="K192" s="356"/>
      <c r="L192" s="356">
        <v>1500</v>
      </c>
      <c r="M192" s="356"/>
      <c r="N192" s="356"/>
      <c r="O192" s="356"/>
      <c r="P192" s="356"/>
      <c r="Q192" s="356"/>
      <c r="R192" s="356"/>
      <c r="S192" s="357">
        <f t="shared" si="46"/>
        <v>1500</v>
      </c>
      <c r="T192" s="357"/>
      <c r="U192" s="357"/>
      <c r="V192" s="357"/>
      <c r="W192" s="357">
        <f t="shared" si="47"/>
        <v>1500</v>
      </c>
    </row>
    <row r="193" spans="1:23" ht="17.25" customHeight="1">
      <c r="A193" s="368"/>
      <c r="B193" s="369"/>
      <c r="C193" s="1320"/>
      <c r="D193" s="361" t="s">
        <v>303</v>
      </c>
      <c r="E193" s="1329"/>
      <c r="F193" s="370"/>
      <c r="G193" s="363">
        <f aca="true" t="shared" si="66" ref="G193:V193">G192+G194</f>
        <v>0</v>
      </c>
      <c r="H193" s="363">
        <f t="shared" si="66"/>
        <v>0</v>
      </c>
      <c r="I193" s="363">
        <f t="shared" si="66"/>
        <v>0</v>
      </c>
      <c r="J193" s="363">
        <f t="shared" si="66"/>
        <v>0</v>
      </c>
      <c r="K193" s="363">
        <f t="shared" si="66"/>
        <v>0</v>
      </c>
      <c r="L193" s="363">
        <f t="shared" si="66"/>
        <v>1500</v>
      </c>
      <c r="M193" s="363">
        <f t="shared" si="66"/>
        <v>0</v>
      </c>
      <c r="N193" s="363">
        <f t="shared" si="66"/>
        <v>0</v>
      </c>
      <c r="O193" s="363">
        <f t="shared" si="66"/>
        <v>0</v>
      </c>
      <c r="P193" s="363">
        <f t="shared" si="66"/>
        <v>0</v>
      </c>
      <c r="Q193" s="363">
        <f t="shared" si="66"/>
        <v>0</v>
      </c>
      <c r="R193" s="363">
        <f t="shared" si="66"/>
        <v>0</v>
      </c>
      <c r="S193" s="357">
        <f t="shared" si="46"/>
        <v>1500</v>
      </c>
      <c r="T193" s="363">
        <f t="shared" si="66"/>
        <v>0</v>
      </c>
      <c r="U193" s="363">
        <f t="shared" si="66"/>
        <v>0</v>
      </c>
      <c r="V193" s="363">
        <f t="shared" si="66"/>
        <v>0</v>
      </c>
      <c r="W193" s="357">
        <f t="shared" si="47"/>
        <v>1500</v>
      </c>
    </row>
    <row r="194" spans="1:23" ht="17.25" customHeight="1">
      <c r="A194" s="368"/>
      <c r="B194" s="369"/>
      <c r="C194" s="1320"/>
      <c r="D194" s="361" t="s">
        <v>17</v>
      </c>
      <c r="E194" s="1329"/>
      <c r="F194" s="370"/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63"/>
      <c r="R194" s="363"/>
      <c r="S194" s="357">
        <f t="shared" si="46"/>
        <v>0</v>
      </c>
      <c r="T194" s="364"/>
      <c r="U194" s="364"/>
      <c r="V194" s="364"/>
      <c r="W194" s="357">
        <f t="shared" si="47"/>
        <v>0</v>
      </c>
    </row>
    <row r="195" spans="1:23" s="358" customFormat="1" ht="17.25" customHeight="1">
      <c r="A195" s="365"/>
      <c r="B195" s="366"/>
      <c r="C195" s="1333" t="s">
        <v>361</v>
      </c>
      <c r="D195" s="354" t="s">
        <v>302</v>
      </c>
      <c r="E195" s="1329" t="s">
        <v>349</v>
      </c>
      <c r="F195" s="367"/>
      <c r="G195" s="356"/>
      <c r="H195" s="356"/>
      <c r="I195" s="356">
        <v>150</v>
      </c>
      <c r="J195" s="356"/>
      <c r="K195" s="356"/>
      <c r="L195" s="356"/>
      <c r="M195" s="356"/>
      <c r="N195" s="356"/>
      <c r="O195" s="356"/>
      <c r="P195" s="356"/>
      <c r="Q195" s="356"/>
      <c r="R195" s="356"/>
      <c r="S195" s="357">
        <f t="shared" si="46"/>
        <v>150</v>
      </c>
      <c r="T195" s="357"/>
      <c r="U195" s="357"/>
      <c r="V195" s="357"/>
      <c r="W195" s="357">
        <f t="shared" si="47"/>
        <v>150</v>
      </c>
    </row>
    <row r="196" spans="1:23" ht="17.25" customHeight="1">
      <c r="A196" s="368"/>
      <c r="B196" s="369"/>
      <c r="C196" s="1333"/>
      <c r="D196" s="361" t="s">
        <v>303</v>
      </c>
      <c r="E196" s="1329"/>
      <c r="F196" s="370"/>
      <c r="G196" s="363">
        <f aca="true" t="shared" si="67" ref="G196:V196">G195+G197</f>
        <v>0</v>
      </c>
      <c r="H196" s="363">
        <f t="shared" si="67"/>
        <v>0</v>
      </c>
      <c r="I196" s="363">
        <f t="shared" si="67"/>
        <v>150</v>
      </c>
      <c r="J196" s="363">
        <f t="shared" si="67"/>
        <v>0</v>
      </c>
      <c r="K196" s="363">
        <f t="shared" si="67"/>
        <v>0</v>
      </c>
      <c r="L196" s="363">
        <f t="shared" si="67"/>
        <v>0</v>
      </c>
      <c r="M196" s="363">
        <f t="shared" si="67"/>
        <v>0</v>
      </c>
      <c r="N196" s="363">
        <f t="shared" si="67"/>
        <v>0</v>
      </c>
      <c r="O196" s="363">
        <f t="shared" si="67"/>
        <v>0</v>
      </c>
      <c r="P196" s="363">
        <f t="shared" si="67"/>
        <v>0</v>
      </c>
      <c r="Q196" s="363">
        <f t="shared" si="67"/>
        <v>0</v>
      </c>
      <c r="R196" s="363">
        <f t="shared" si="67"/>
        <v>0</v>
      </c>
      <c r="S196" s="357">
        <f t="shared" si="46"/>
        <v>150</v>
      </c>
      <c r="T196" s="363">
        <f t="shared" si="67"/>
        <v>0</v>
      </c>
      <c r="U196" s="363">
        <f t="shared" si="67"/>
        <v>0</v>
      </c>
      <c r="V196" s="363">
        <f t="shared" si="67"/>
        <v>0</v>
      </c>
      <c r="W196" s="357">
        <f t="shared" si="47"/>
        <v>150</v>
      </c>
    </row>
    <row r="197" spans="1:23" ht="17.25" customHeight="1">
      <c r="A197" s="368"/>
      <c r="B197" s="369"/>
      <c r="C197" s="1333"/>
      <c r="D197" s="361" t="s">
        <v>17</v>
      </c>
      <c r="E197" s="1329"/>
      <c r="F197" s="370"/>
      <c r="G197" s="363"/>
      <c r="H197" s="363"/>
      <c r="I197" s="363"/>
      <c r="J197" s="363"/>
      <c r="K197" s="363"/>
      <c r="L197" s="363"/>
      <c r="M197" s="363"/>
      <c r="N197" s="363"/>
      <c r="O197" s="363"/>
      <c r="P197" s="363"/>
      <c r="Q197" s="363"/>
      <c r="R197" s="363"/>
      <c r="S197" s="357">
        <f t="shared" si="46"/>
        <v>0</v>
      </c>
      <c r="T197" s="364"/>
      <c r="U197" s="364"/>
      <c r="V197" s="364"/>
      <c r="W197" s="357">
        <f t="shared" si="47"/>
        <v>0</v>
      </c>
    </row>
    <row r="198" spans="1:23" s="358" customFormat="1" ht="17.25" customHeight="1">
      <c r="A198" s="365"/>
      <c r="B198" s="366"/>
      <c r="C198" s="1320" t="s">
        <v>362</v>
      </c>
      <c r="D198" s="354" t="s">
        <v>302</v>
      </c>
      <c r="E198" s="1329" t="s">
        <v>349</v>
      </c>
      <c r="F198" s="367"/>
      <c r="G198" s="356"/>
      <c r="H198" s="356"/>
      <c r="I198" s="356">
        <v>1500</v>
      </c>
      <c r="J198" s="356"/>
      <c r="K198" s="356"/>
      <c r="L198" s="356"/>
      <c r="M198" s="356"/>
      <c r="N198" s="356"/>
      <c r="O198" s="356"/>
      <c r="P198" s="356"/>
      <c r="Q198" s="356"/>
      <c r="R198" s="356"/>
      <c r="S198" s="357">
        <f t="shared" si="46"/>
        <v>1500</v>
      </c>
      <c r="T198" s="357"/>
      <c r="U198" s="357"/>
      <c r="V198" s="357"/>
      <c r="W198" s="357">
        <f t="shared" si="47"/>
        <v>1500</v>
      </c>
    </row>
    <row r="199" spans="1:23" ht="17.25" customHeight="1">
      <c r="A199" s="368"/>
      <c r="B199" s="369"/>
      <c r="C199" s="1320"/>
      <c r="D199" s="361" t="s">
        <v>303</v>
      </c>
      <c r="E199" s="1329"/>
      <c r="F199" s="370"/>
      <c r="G199" s="363">
        <f aca="true" t="shared" si="68" ref="G199:V199">G198+G200</f>
        <v>0</v>
      </c>
      <c r="H199" s="363">
        <f t="shared" si="68"/>
        <v>0</v>
      </c>
      <c r="I199" s="363">
        <f t="shared" si="68"/>
        <v>1500</v>
      </c>
      <c r="J199" s="363">
        <f t="shared" si="68"/>
        <v>0</v>
      </c>
      <c r="K199" s="363">
        <f t="shared" si="68"/>
        <v>0</v>
      </c>
      <c r="L199" s="363">
        <f t="shared" si="68"/>
        <v>0</v>
      </c>
      <c r="M199" s="363">
        <f t="shared" si="68"/>
        <v>0</v>
      </c>
      <c r="N199" s="363">
        <f t="shared" si="68"/>
        <v>0</v>
      </c>
      <c r="O199" s="363">
        <f t="shared" si="68"/>
        <v>0</v>
      </c>
      <c r="P199" s="363">
        <f t="shared" si="68"/>
        <v>0</v>
      </c>
      <c r="Q199" s="363">
        <f t="shared" si="68"/>
        <v>0</v>
      </c>
      <c r="R199" s="363">
        <f t="shared" si="68"/>
        <v>0</v>
      </c>
      <c r="S199" s="357">
        <f t="shared" si="46"/>
        <v>1500</v>
      </c>
      <c r="T199" s="363">
        <f t="shared" si="68"/>
        <v>0</v>
      </c>
      <c r="U199" s="363">
        <f t="shared" si="68"/>
        <v>0</v>
      </c>
      <c r="V199" s="363">
        <f t="shared" si="68"/>
        <v>0</v>
      </c>
      <c r="W199" s="357">
        <f t="shared" si="47"/>
        <v>1500</v>
      </c>
    </row>
    <row r="200" spans="1:23" ht="17.25" customHeight="1">
      <c r="A200" s="368"/>
      <c r="B200" s="369"/>
      <c r="C200" s="1320"/>
      <c r="D200" s="361" t="s">
        <v>17</v>
      </c>
      <c r="E200" s="1329"/>
      <c r="F200" s="370"/>
      <c r="G200" s="363"/>
      <c r="H200" s="363"/>
      <c r="I200" s="363"/>
      <c r="J200" s="363"/>
      <c r="K200" s="363"/>
      <c r="L200" s="363"/>
      <c r="M200" s="363"/>
      <c r="N200" s="363"/>
      <c r="O200" s="363"/>
      <c r="P200" s="363"/>
      <c r="Q200" s="363"/>
      <c r="R200" s="363"/>
      <c r="S200" s="357">
        <f t="shared" si="46"/>
        <v>0</v>
      </c>
      <c r="T200" s="364"/>
      <c r="U200" s="364"/>
      <c r="V200" s="364"/>
      <c r="W200" s="357">
        <f t="shared" si="47"/>
        <v>0</v>
      </c>
    </row>
    <row r="201" spans="1:23" s="358" customFormat="1" ht="17.25" customHeight="1">
      <c r="A201" s="365"/>
      <c r="B201" s="366"/>
      <c r="C201" s="1320" t="s">
        <v>363</v>
      </c>
      <c r="D201" s="354" t="s">
        <v>302</v>
      </c>
      <c r="E201" s="1329" t="s">
        <v>349</v>
      </c>
      <c r="F201" s="367"/>
      <c r="G201" s="356"/>
      <c r="H201" s="356"/>
      <c r="I201" s="356"/>
      <c r="J201" s="356">
        <v>4000</v>
      </c>
      <c r="K201" s="356"/>
      <c r="L201" s="356"/>
      <c r="M201" s="356"/>
      <c r="N201" s="356"/>
      <c r="O201" s="356"/>
      <c r="P201" s="356"/>
      <c r="Q201" s="356"/>
      <c r="R201" s="356"/>
      <c r="S201" s="357">
        <f t="shared" si="46"/>
        <v>4000</v>
      </c>
      <c r="T201" s="357"/>
      <c r="U201" s="357"/>
      <c r="V201" s="357"/>
      <c r="W201" s="357">
        <f t="shared" si="47"/>
        <v>4000</v>
      </c>
    </row>
    <row r="202" spans="1:23" ht="17.25" customHeight="1">
      <c r="A202" s="368"/>
      <c r="B202" s="369"/>
      <c r="C202" s="1320"/>
      <c r="D202" s="361" t="s">
        <v>303</v>
      </c>
      <c r="E202" s="1329"/>
      <c r="F202" s="370"/>
      <c r="G202" s="363">
        <f aca="true" t="shared" si="69" ref="G202:V202">G201+G203</f>
        <v>0</v>
      </c>
      <c r="H202" s="363">
        <f t="shared" si="69"/>
        <v>0</v>
      </c>
      <c r="I202" s="363">
        <f t="shared" si="69"/>
        <v>0</v>
      </c>
      <c r="J202" s="363">
        <f t="shared" si="69"/>
        <v>4000</v>
      </c>
      <c r="K202" s="363">
        <f t="shared" si="69"/>
        <v>0</v>
      </c>
      <c r="L202" s="363">
        <f t="shared" si="69"/>
        <v>0</v>
      </c>
      <c r="M202" s="363">
        <f t="shared" si="69"/>
        <v>0</v>
      </c>
      <c r="N202" s="363">
        <f t="shared" si="69"/>
        <v>0</v>
      </c>
      <c r="O202" s="363">
        <f t="shared" si="69"/>
        <v>0</v>
      </c>
      <c r="P202" s="363">
        <f t="shared" si="69"/>
        <v>0</v>
      </c>
      <c r="Q202" s="363">
        <f t="shared" si="69"/>
        <v>0</v>
      </c>
      <c r="R202" s="363">
        <f t="shared" si="69"/>
        <v>0</v>
      </c>
      <c r="S202" s="357">
        <f aca="true" t="shared" si="70" ref="S202:S265">SUM(G202:R202)</f>
        <v>4000</v>
      </c>
      <c r="T202" s="363">
        <f t="shared" si="69"/>
        <v>0</v>
      </c>
      <c r="U202" s="363">
        <f t="shared" si="69"/>
        <v>0</v>
      </c>
      <c r="V202" s="363">
        <f t="shared" si="69"/>
        <v>0</v>
      </c>
      <c r="W202" s="357">
        <f aca="true" t="shared" si="71" ref="W202:W265">SUM(S202:V202)</f>
        <v>4000</v>
      </c>
    </row>
    <row r="203" spans="1:23" ht="17.25" customHeight="1">
      <c r="A203" s="368"/>
      <c r="B203" s="369"/>
      <c r="C203" s="1320"/>
      <c r="D203" s="361" t="s">
        <v>17</v>
      </c>
      <c r="E203" s="1329"/>
      <c r="F203" s="370"/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63"/>
      <c r="R203" s="363"/>
      <c r="S203" s="357">
        <f t="shared" si="70"/>
        <v>0</v>
      </c>
      <c r="T203" s="364"/>
      <c r="U203" s="364"/>
      <c r="V203" s="364"/>
      <c r="W203" s="357">
        <f t="shared" si="71"/>
        <v>0</v>
      </c>
    </row>
    <row r="204" spans="1:23" s="358" customFormat="1" ht="17.25" customHeight="1">
      <c r="A204" s="365"/>
      <c r="B204" s="366"/>
      <c r="C204" s="1334" t="s">
        <v>364</v>
      </c>
      <c r="D204" s="354" t="s">
        <v>302</v>
      </c>
      <c r="E204" s="1329" t="s">
        <v>349</v>
      </c>
      <c r="F204" s="414">
        <v>25</v>
      </c>
      <c r="G204" s="356">
        <v>18540</v>
      </c>
      <c r="H204" s="356">
        <v>4079</v>
      </c>
      <c r="I204" s="356"/>
      <c r="J204" s="356"/>
      <c r="K204" s="356"/>
      <c r="L204" s="356"/>
      <c r="M204" s="356"/>
      <c r="N204" s="356"/>
      <c r="O204" s="356"/>
      <c r="P204" s="356"/>
      <c r="Q204" s="356"/>
      <c r="R204" s="356"/>
      <c r="S204" s="357">
        <f t="shared" si="70"/>
        <v>22619</v>
      </c>
      <c r="T204" s="357"/>
      <c r="U204" s="357"/>
      <c r="V204" s="357"/>
      <c r="W204" s="357">
        <f t="shared" si="71"/>
        <v>22619</v>
      </c>
    </row>
    <row r="205" spans="1:23" ht="17.25" customHeight="1">
      <c r="A205" s="368"/>
      <c r="B205" s="369"/>
      <c r="C205" s="1334"/>
      <c r="D205" s="361" t="s">
        <v>303</v>
      </c>
      <c r="E205" s="1329"/>
      <c r="F205" s="415"/>
      <c r="G205" s="363">
        <f aca="true" t="shared" si="72" ref="G205:V205">G204+G206</f>
        <v>18540</v>
      </c>
      <c r="H205" s="363">
        <f t="shared" si="72"/>
        <v>4079</v>
      </c>
      <c r="I205" s="363">
        <f t="shared" si="72"/>
        <v>0</v>
      </c>
      <c r="J205" s="363">
        <f t="shared" si="72"/>
        <v>0</v>
      </c>
      <c r="K205" s="363">
        <f t="shared" si="72"/>
        <v>0</v>
      </c>
      <c r="L205" s="363">
        <f t="shared" si="72"/>
        <v>0</v>
      </c>
      <c r="M205" s="363">
        <f t="shared" si="72"/>
        <v>0</v>
      </c>
      <c r="N205" s="363">
        <f t="shared" si="72"/>
        <v>0</v>
      </c>
      <c r="O205" s="363">
        <f t="shared" si="72"/>
        <v>0</v>
      </c>
      <c r="P205" s="363">
        <f t="shared" si="72"/>
        <v>0</v>
      </c>
      <c r="Q205" s="363">
        <f t="shared" si="72"/>
        <v>0</v>
      </c>
      <c r="R205" s="363">
        <f t="shared" si="72"/>
        <v>0</v>
      </c>
      <c r="S205" s="357">
        <f t="shared" si="70"/>
        <v>22619</v>
      </c>
      <c r="T205" s="363">
        <f t="shared" si="72"/>
        <v>0</v>
      </c>
      <c r="U205" s="363">
        <f t="shared" si="72"/>
        <v>0</v>
      </c>
      <c r="V205" s="363">
        <f t="shared" si="72"/>
        <v>0</v>
      </c>
      <c r="W205" s="357">
        <f t="shared" si="71"/>
        <v>22619</v>
      </c>
    </row>
    <row r="206" spans="1:23" ht="17.25" customHeight="1">
      <c r="A206" s="368"/>
      <c r="B206" s="369"/>
      <c r="C206" s="1334"/>
      <c r="D206" s="361" t="s">
        <v>17</v>
      </c>
      <c r="E206" s="1329"/>
      <c r="F206" s="415"/>
      <c r="G206" s="363"/>
      <c r="H206" s="363"/>
      <c r="I206" s="363"/>
      <c r="J206" s="363"/>
      <c r="K206" s="363"/>
      <c r="L206" s="363"/>
      <c r="M206" s="363"/>
      <c r="N206" s="363"/>
      <c r="O206" s="363"/>
      <c r="P206" s="363"/>
      <c r="Q206" s="363"/>
      <c r="R206" s="363"/>
      <c r="S206" s="357">
        <f t="shared" si="70"/>
        <v>0</v>
      </c>
      <c r="T206" s="364"/>
      <c r="U206" s="364"/>
      <c r="V206" s="364"/>
      <c r="W206" s="357">
        <f t="shared" si="71"/>
        <v>0</v>
      </c>
    </row>
    <row r="207" spans="1:23" s="358" customFormat="1" ht="17.25" customHeight="1">
      <c r="A207" s="365"/>
      <c r="B207" s="393"/>
      <c r="C207" s="1334" t="s">
        <v>365</v>
      </c>
      <c r="D207" s="354" t="s">
        <v>302</v>
      </c>
      <c r="E207" s="1329" t="s">
        <v>349</v>
      </c>
      <c r="F207" s="414">
        <v>3</v>
      </c>
      <c r="G207" s="356">
        <v>4980</v>
      </c>
      <c r="H207" s="356">
        <v>1096</v>
      </c>
      <c r="I207" s="356"/>
      <c r="J207" s="356"/>
      <c r="K207" s="356"/>
      <c r="L207" s="356"/>
      <c r="M207" s="356"/>
      <c r="N207" s="356"/>
      <c r="O207" s="356"/>
      <c r="P207" s="356"/>
      <c r="Q207" s="356"/>
      <c r="R207" s="356"/>
      <c r="S207" s="357">
        <f t="shared" si="70"/>
        <v>6076</v>
      </c>
      <c r="T207" s="357"/>
      <c r="U207" s="357"/>
      <c r="V207" s="357"/>
      <c r="W207" s="357">
        <f t="shared" si="71"/>
        <v>6076</v>
      </c>
    </row>
    <row r="208" spans="1:23" ht="17.25" customHeight="1">
      <c r="A208" s="368"/>
      <c r="B208" s="394"/>
      <c r="C208" s="1334"/>
      <c r="D208" s="361" t="s">
        <v>303</v>
      </c>
      <c r="E208" s="1329"/>
      <c r="F208" s="415"/>
      <c r="G208" s="363">
        <f aca="true" t="shared" si="73" ref="G208:V208">G207+G209</f>
        <v>4980</v>
      </c>
      <c r="H208" s="363">
        <f t="shared" si="73"/>
        <v>1096</v>
      </c>
      <c r="I208" s="363">
        <f t="shared" si="73"/>
        <v>0</v>
      </c>
      <c r="J208" s="363">
        <f t="shared" si="73"/>
        <v>0</v>
      </c>
      <c r="K208" s="363">
        <f t="shared" si="73"/>
        <v>0</v>
      </c>
      <c r="L208" s="363">
        <f t="shared" si="73"/>
        <v>0</v>
      </c>
      <c r="M208" s="363">
        <f t="shared" si="73"/>
        <v>0</v>
      </c>
      <c r="N208" s="363">
        <f t="shared" si="73"/>
        <v>0</v>
      </c>
      <c r="O208" s="363">
        <f t="shared" si="73"/>
        <v>0</v>
      </c>
      <c r="P208" s="363">
        <f t="shared" si="73"/>
        <v>0</v>
      </c>
      <c r="Q208" s="363">
        <f t="shared" si="73"/>
        <v>0</v>
      </c>
      <c r="R208" s="363">
        <f t="shared" si="73"/>
        <v>0</v>
      </c>
      <c r="S208" s="357">
        <f t="shared" si="70"/>
        <v>6076</v>
      </c>
      <c r="T208" s="363">
        <f t="shared" si="73"/>
        <v>0</v>
      </c>
      <c r="U208" s="363">
        <f t="shared" si="73"/>
        <v>0</v>
      </c>
      <c r="V208" s="363">
        <f t="shared" si="73"/>
        <v>0</v>
      </c>
      <c r="W208" s="357">
        <f t="shared" si="71"/>
        <v>6076</v>
      </c>
    </row>
    <row r="209" spans="1:23" ht="17.25" customHeight="1">
      <c r="A209" s="368"/>
      <c r="B209" s="394"/>
      <c r="C209" s="1334"/>
      <c r="D209" s="361" t="s">
        <v>17</v>
      </c>
      <c r="E209" s="1329"/>
      <c r="F209" s="415"/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63"/>
      <c r="R209" s="363"/>
      <c r="S209" s="357">
        <f t="shared" si="70"/>
        <v>0</v>
      </c>
      <c r="T209" s="364"/>
      <c r="U209" s="364"/>
      <c r="V209" s="364"/>
      <c r="W209" s="357">
        <f t="shared" si="71"/>
        <v>0</v>
      </c>
    </row>
    <row r="210" spans="1:23" s="358" customFormat="1" ht="17.25" customHeight="1">
      <c r="A210" s="412"/>
      <c r="B210" s="393"/>
      <c r="C210" s="1320" t="s">
        <v>366</v>
      </c>
      <c r="D210" s="354" t="s">
        <v>302</v>
      </c>
      <c r="E210" s="1329" t="s">
        <v>349</v>
      </c>
      <c r="F210" s="367">
        <v>10</v>
      </c>
      <c r="G210" s="356">
        <v>650</v>
      </c>
      <c r="H210" s="356"/>
      <c r="I210" s="356"/>
      <c r="J210" s="356"/>
      <c r="K210" s="356"/>
      <c r="L210" s="356"/>
      <c r="M210" s="356"/>
      <c r="N210" s="356"/>
      <c r="O210" s="356"/>
      <c r="P210" s="356"/>
      <c r="Q210" s="356"/>
      <c r="R210" s="356"/>
      <c r="S210" s="357">
        <f t="shared" si="70"/>
        <v>650</v>
      </c>
      <c r="T210" s="357"/>
      <c r="U210" s="357"/>
      <c r="V210" s="357"/>
      <c r="W210" s="357">
        <f t="shared" si="71"/>
        <v>650</v>
      </c>
    </row>
    <row r="211" spans="1:23" ht="17.25" customHeight="1">
      <c r="A211" s="413"/>
      <c r="B211" s="394"/>
      <c r="C211" s="1320"/>
      <c r="D211" s="361" t="s">
        <v>303</v>
      </c>
      <c r="E211" s="1329"/>
      <c r="F211" s="370"/>
      <c r="G211" s="363">
        <f aca="true" t="shared" si="74" ref="G211:V211">G210+G212</f>
        <v>650</v>
      </c>
      <c r="H211" s="363">
        <f t="shared" si="74"/>
        <v>0</v>
      </c>
      <c r="I211" s="363">
        <f t="shared" si="74"/>
        <v>0</v>
      </c>
      <c r="J211" s="363">
        <f t="shared" si="74"/>
        <v>0</v>
      </c>
      <c r="K211" s="363">
        <f t="shared" si="74"/>
        <v>0</v>
      </c>
      <c r="L211" s="363">
        <f t="shared" si="74"/>
        <v>0</v>
      </c>
      <c r="M211" s="363">
        <f t="shared" si="74"/>
        <v>0</v>
      </c>
      <c r="N211" s="363">
        <f t="shared" si="74"/>
        <v>0</v>
      </c>
      <c r="O211" s="363">
        <f t="shared" si="74"/>
        <v>0</v>
      </c>
      <c r="P211" s="363">
        <f t="shared" si="74"/>
        <v>0</v>
      </c>
      <c r="Q211" s="363">
        <f t="shared" si="74"/>
        <v>0</v>
      </c>
      <c r="R211" s="363">
        <f t="shared" si="74"/>
        <v>0</v>
      </c>
      <c r="S211" s="357">
        <f t="shared" si="70"/>
        <v>650</v>
      </c>
      <c r="T211" s="363">
        <f t="shared" si="74"/>
        <v>0</v>
      </c>
      <c r="U211" s="363">
        <f t="shared" si="74"/>
        <v>0</v>
      </c>
      <c r="V211" s="363">
        <f t="shared" si="74"/>
        <v>0</v>
      </c>
      <c r="W211" s="357">
        <f t="shared" si="71"/>
        <v>650</v>
      </c>
    </row>
    <row r="212" spans="1:23" ht="17.25" customHeight="1">
      <c r="A212" s="413"/>
      <c r="B212" s="394"/>
      <c r="C212" s="1320"/>
      <c r="D212" s="361" t="s">
        <v>17</v>
      </c>
      <c r="E212" s="1329"/>
      <c r="F212" s="370"/>
      <c r="G212" s="363"/>
      <c r="H212" s="363"/>
      <c r="I212" s="363"/>
      <c r="J212" s="363"/>
      <c r="K212" s="363"/>
      <c r="L212" s="363"/>
      <c r="M212" s="363"/>
      <c r="N212" s="363"/>
      <c r="O212" s="363"/>
      <c r="P212" s="363"/>
      <c r="Q212" s="363"/>
      <c r="R212" s="363"/>
      <c r="S212" s="357">
        <f t="shared" si="70"/>
        <v>0</v>
      </c>
      <c r="T212" s="364"/>
      <c r="U212" s="364"/>
      <c r="V212" s="364"/>
      <c r="W212" s="357">
        <f t="shared" si="71"/>
        <v>0</v>
      </c>
    </row>
    <row r="213" spans="1:23" s="358" customFormat="1" ht="17.25" customHeight="1">
      <c r="A213" s="365"/>
      <c r="B213" s="393"/>
      <c r="C213" s="1320" t="s">
        <v>367</v>
      </c>
      <c r="D213" s="354" t="s">
        <v>302</v>
      </c>
      <c r="E213" s="1329" t="s">
        <v>349</v>
      </c>
      <c r="F213" s="367"/>
      <c r="G213" s="356"/>
      <c r="H213" s="356"/>
      <c r="I213" s="356">
        <v>0</v>
      </c>
      <c r="J213" s="356"/>
      <c r="K213" s="356"/>
      <c r="L213" s="356">
        <v>8000</v>
      </c>
      <c r="M213" s="356"/>
      <c r="N213" s="356"/>
      <c r="O213" s="356"/>
      <c r="P213" s="356"/>
      <c r="Q213" s="356"/>
      <c r="R213" s="356"/>
      <c r="S213" s="357">
        <f t="shared" si="70"/>
        <v>8000</v>
      </c>
      <c r="T213" s="357"/>
      <c r="U213" s="357"/>
      <c r="V213" s="357"/>
      <c r="W213" s="357">
        <f t="shared" si="71"/>
        <v>8000</v>
      </c>
    </row>
    <row r="214" spans="1:23" ht="17.25" customHeight="1">
      <c r="A214" s="368"/>
      <c r="B214" s="394"/>
      <c r="C214" s="1320"/>
      <c r="D214" s="361" t="s">
        <v>303</v>
      </c>
      <c r="E214" s="1329"/>
      <c r="F214" s="370"/>
      <c r="G214" s="363">
        <f aca="true" t="shared" si="75" ref="G214:V214">G213+G215</f>
        <v>0</v>
      </c>
      <c r="H214" s="363">
        <f t="shared" si="75"/>
        <v>0</v>
      </c>
      <c r="I214" s="363">
        <f t="shared" si="75"/>
        <v>500</v>
      </c>
      <c r="J214" s="363">
        <f t="shared" si="75"/>
        <v>0</v>
      </c>
      <c r="K214" s="363">
        <f t="shared" si="75"/>
        <v>0</v>
      </c>
      <c r="L214" s="363">
        <f t="shared" si="75"/>
        <v>7500</v>
      </c>
      <c r="M214" s="363">
        <f t="shared" si="75"/>
        <v>0</v>
      </c>
      <c r="N214" s="363">
        <f t="shared" si="75"/>
        <v>0</v>
      </c>
      <c r="O214" s="363">
        <f t="shared" si="75"/>
        <v>0</v>
      </c>
      <c r="P214" s="363">
        <f t="shared" si="75"/>
        <v>0</v>
      </c>
      <c r="Q214" s="363">
        <f t="shared" si="75"/>
        <v>0</v>
      </c>
      <c r="R214" s="363">
        <f t="shared" si="75"/>
        <v>0</v>
      </c>
      <c r="S214" s="357">
        <f t="shared" si="70"/>
        <v>8000</v>
      </c>
      <c r="T214" s="363">
        <f t="shared" si="75"/>
        <v>0</v>
      </c>
      <c r="U214" s="363">
        <f t="shared" si="75"/>
        <v>0</v>
      </c>
      <c r="V214" s="363">
        <f t="shared" si="75"/>
        <v>0</v>
      </c>
      <c r="W214" s="357">
        <f t="shared" si="71"/>
        <v>8000</v>
      </c>
    </row>
    <row r="215" spans="1:23" s="673" customFormat="1" ht="17.25" customHeight="1">
      <c r="A215" s="668"/>
      <c r="B215" s="674"/>
      <c r="C215" s="1320"/>
      <c r="D215" s="656" t="s">
        <v>17</v>
      </c>
      <c r="E215" s="1329"/>
      <c r="F215" s="670"/>
      <c r="G215" s="671"/>
      <c r="H215" s="671"/>
      <c r="I215" s="671">
        <v>500</v>
      </c>
      <c r="J215" s="671"/>
      <c r="K215" s="671"/>
      <c r="L215" s="671">
        <v>-500</v>
      </c>
      <c r="M215" s="671"/>
      <c r="N215" s="671"/>
      <c r="O215" s="671"/>
      <c r="P215" s="671"/>
      <c r="Q215" s="671"/>
      <c r="R215" s="671"/>
      <c r="S215" s="659">
        <f t="shared" si="70"/>
        <v>0</v>
      </c>
      <c r="T215" s="672"/>
      <c r="U215" s="672"/>
      <c r="V215" s="672"/>
      <c r="W215" s="659">
        <f t="shared" si="71"/>
        <v>0</v>
      </c>
    </row>
    <row r="216" spans="1:23" s="358" customFormat="1" ht="17.25" customHeight="1">
      <c r="A216" s="365"/>
      <c r="B216" s="393"/>
      <c r="C216" s="1333" t="s">
        <v>368</v>
      </c>
      <c r="D216" s="354" t="s">
        <v>302</v>
      </c>
      <c r="E216" s="1329" t="s">
        <v>349</v>
      </c>
      <c r="F216" s="367"/>
      <c r="G216" s="356"/>
      <c r="H216" s="356"/>
      <c r="I216" s="356"/>
      <c r="J216" s="356"/>
      <c r="K216" s="356"/>
      <c r="L216" s="356">
        <v>5476</v>
      </c>
      <c r="M216" s="356"/>
      <c r="N216" s="356"/>
      <c r="O216" s="356"/>
      <c r="P216" s="356"/>
      <c r="Q216" s="356"/>
      <c r="R216" s="356"/>
      <c r="S216" s="357">
        <f t="shared" si="70"/>
        <v>5476</v>
      </c>
      <c r="T216" s="357"/>
      <c r="U216" s="357"/>
      <c r="V216" s="357"/>
      <c r="W216" s="357">
        <f t="shared" si="71"/>
        <v>5476</v>
      </c>
    </row>
    <row r="217" spans="1:23" ht="17.25" customHeight="1">
      <c r="A217" s="368"/>
      <c r="B217" s="394"/>
      <c r="C217" s="1333"/>
      <c r="D217" s="361" t="s">
        <v>303</v>
      </c>
      <c r="E217" s="1329"/>
      <c r="F217" s="370"/>
      <c r="G217" s="363">
        <f aca="true" t="shared" si="76" ref="G217:V217">G216+G218</f>
        <v>0</v>
      </c>
      <c r="H217" s="363">
        <f t="shared" si="76"/>
        <v>0</v>
      </c>
      <c r="I217" s="363">
        <f t="shared" si="76"/>
        <v>0</v>
      </c>
      <c r="J217" s="363">
        <f t="shared" si="76"/>
        <v>0</v>
      </c>
      <c r="K217" s="363">
        <f t="shared" si="76"/>
        <v>0</v>
      </c>
      <c r="L217" s="363">
        <f t="shared" si="76"/>
        <v>5476</v>
      </c>
      <c r="M217" s="363">
        <f t="shared" si="76"/>
        <v>0</v>
      </c>
      <c r="N217" s="363">
        <f t="shared" si="76"/>
        <v>0</v>
      </c>
      <c r="O217" s="363">
        <f t="shared" si="76"/>
        <v>0</v>
      </c>
      <c r="P217" s="363">
        <f t="shared" si="76"/>
        <v>0</v>
      </c>
      <c r="Q217" s="363">
        <f t="shared" si="76"/>
        <v>0</v>
      </c>
      <c r="R217" s="363">
        <f t="shared" si="76"/>
        <v>0</v>
      </c>
      <c r="S217" s="357">
        <f t="shared" si="70"/>
        <v>5476</v>
      </c>
      <c r="T217" s="363">
        <f t="shared" si="76"/>
        <v>0</v>
      </c>
      <c r="U217" s="363">
        <f t="shared" si="76"/>
        <v>0</v>
      </c>
      <c r="V217" s="363">
        <f t="shared" si="76"/>
        <v>0</v>
      </c>
      <c r="W217" s="357">
        <f t="shared" si="71"/>
        <v>5476</v>
      </c>
    </row>
    <row r="218" spans="1:23" ht="17.25" customHeight="1">
      <c r="A218" s="368"/>
      <c r="B218" s="394"/>
      <c r="C218" s="1333"/>
      <c r="D218" s="361" t="s">
        <v>17</v>
      </c>
      <c r="E218" s="1329"/>
      <c r="F218" s="370"/>
      <c r="G218" s="363"/>
      <c r="H218" s="363"/>
      <c r="I218" s="363"/>
      <c r="J218" s="363"/>
      <c r="K218" s="363"/>
      <c r="L218" s="363"/>
      <c r="M218" s="363"/>
      <c r="N218" s="363"/>
      <c r="O218" s="363"/>
      <c r="P218" s="363"/>
      <c r="Q218" s="363"/>
      <c r="R218" s="363"/>
      <c r="S218" s="357">
        <f t="shared" si="70"/>
        <v>0</v>
      </c>
      <c r="T218" s="364"/>
      <c r="U218" s="364"/>
      <c r="V218" s="364"/>
      <c r="W218" s="357">
        <f t="shared" si="71"/>
        <v>0</v>
      </c>
    </row>
    <row r="219" spans="1:23" s="358" customFormat="1" ht="17.25" customHeight="1">
      <c r="A219" s="365"/>
      <c r="B219" s="393"/>
      <c r="C219" s="416"/>
      <c r="D219" s="354" t="s">
        <v>302</v>
      </c>
      <c r="E219" s="1336" t="s">
        <v>349</v>
      </c>
      <c r="F219" s="367"/>
      <c r="G219" s="356"/>
      <c r="H219" s="356"/>
      <c r="I219" s="356"/>
      <c r="J219" s="356"/>
      <c r="K219" s="356"/>
      <c r="L219" s="356">
        <v>1000</v>
      </c>
      <c r="M219" s="356"/>
      <c r="N219" s="356"/>
      <c r="O219" s="356"/>
      <c r="P219" s="356"/>
      <c r="Q219" s="356"/>
      <c r="R219" s="356"/>
      <c r="S219" s="357">
        <f t="shared" si="70"/>
        <v>1000</v>
      </c>
      <c r="T219" s="357"/>
      <c r="U219" s="357"/>
      <c r="V219" s="357"/>
      <c r="W219" s="357">
        <f t="shared" si="71"/>
        <v>1000</v>
      </c>
    </row>
    <row r="220" spans="1:23" ht="17.25" customHeight="1">
      <c r="A220" s="368"/>
      <c r="B220" s="394"/>
      <c r="C220" s="417" t="s">
        <v>604</v>
      </c>
      <c r="D220" s="361" t="s">
        <v>303</v>
      </c>
      <c r="E220" s="1336"/>
      <c r="F220" s="370"/>
      <c r="G220" s="363">
        <f aca="true" t="shared" si="77" ref="G220:V220">G219+G221</f>
        <v>0</v>
      </c>
      <c r="H220" s="363">
        <f t="shared" si="77"/>
        <v>0</v>
      </c>
      <c r="I220" s="363">
        <f t="shared" si="77"/>
        <v>0</v>
      </c>
      <c r="J220" s="363">
        <f t="shared" si="77"/>
        <v>0</v>
      </c>
      <c r="K220" s="363">
        <f t="shared" si="77"/>
        <v>0</v>
      </c>
      <c r="L220" s="363">
        <f t="shared" si="77"/>
        <v>1000</v>
      </c>
      <c r="M220" s="363">
        <f t="shared" si="77"/>
        <v>0</v>
      </c>
      <c r="N220" s="363">
        <f t="shared" si="77"/>
        <v>0</v>
      </c>
      <c r="O220" s="363">
        <f t="shared" si="77"/>
        <v>0</v>
      </c>
      <c r="P220" s="363">
        <f t="shared" si="77"/>
        <v>0</v>
      </c>
      <c r="Q220" s="363">
        <f t="shared" si="77"/>
        <v>0</v>
      </c>
      <c r="R220" s="363">
        <f t="shared" si="77"/>
        <v>0</v>
      </c>
      <c r="S220" s="357">
        <f t="shared" si="70"/>
        <v>1000</v>
      </c>
      <c r="T220" s="363">
        <f t="shared" si="77"/>
        <v>0</v>
      </c>
      <c r="U220" s="363">
        <f t="shared" si="77"/>
        <v>0</v>
      </c>
      <c r="V220" s="363">
        <f t="shared" si="77"/>
        <v>0</v>
      </c>
      <c r="W220" s="357">
        <f t="shared" si="71"/>
        <v>1000</v>
      </c>
    </row>
    <row r="221" spans="1:23" ht="17.25" customHeight="1">
      <c r="A221" s="368"/>
      <c r="B221" s="394"/>
      <c r="C221" s="417"/>
      <c r="D221" s="361" t="s">
        <v>17</v>
      </c>
      <c r="E221" s="1336"/>
      <c r="F221" s="370"/>
      <c r="G221" s="363"/>
      <c r="H221" s="363"/>
      <c r="I221" s="363">
        <v>0</v>
      </c>
      <c r="J221" s="363"/>
      <c r="K221" s="363"/>
      <c r="L221" s="363"/>
      <c r="M221" s="363"/>
      <c r="N221" s="363"/>
      <c r="O221" s="363"/>
      <c r="P221" s="363"/>
      <c r="Q221" s="363"/>
      <c r="R221" s="363"/>
      <c r="S221" s="357">
        <f t="shared" si="70"/>
        <v>0</v>
      </c>
      <c r="T221" s="364"/>
      <c r="U221" s="364"/>
      <c r="V221" s="364"/>
      <c r="W221" s="357">
        <f t="shared" si="71"/>
        <v>0</v>
      </c>
    </row>
    <row r="222" spans="1:23" ht="17.25" customHeight="1">
      <c r="A222" s="368"/>
      <c r="B222" s="394"/>
      <c r="C222" s="454"/>
      <c r="D222" s="354" t="s">
        <v>302</v>
      </c>
      <c r="E222" s="1337" t="s">
        <v>349</v>
      </c>
      <c r="F222" s="370"/>
      <c r="G222" s="363"/>
      <c r="H222" s="363"/>
      <c r="I222" s="363">
        <v>400</v>
      </c>
      <c r="J222" s="363"/>
      <c r="K222" s="363"/>
      <c r="L222" s="363"/>
      <c r="M222" s="363"/>
      <c r="N222" s="363"/>
      <c r="O222" s="363"/>
      <c r="P222" s="363"/>
      <c r="Q222" s="363"/>
      <c r="R222" s="363"/>
      <c r="S222" s="357">
        <f t="shared" si="70"/>
        <v>400</v>
      </c>
      <c r="T222" s="364"/>
      <c r="U222" s="364"/>
      <c r="V222" s="364"/>
      <c r="W222" s="357">
        <f t="shared" si="71"/>
        <v>400</v>
      </c>
    </row>
    <row r="223" spans="1:23" ht="17.25" customHeight="1">
      <c r="A223" s="368"/>
      <c r="B223" s="394"/>
      <c r="C223" s="417" t="s">
        <v>609</v>
      </c>
      <c r="D223" s="361" t="s">
        <v>303</v>
      </c>
      <c r="E223" s="1337"/>
      <c r="F223" s="370"/>
      <c r="G223" s="363">
        <f aca="true" t="shared" si="78" ref="G223:V223">G222+G224</f>
        <v>0</v>
      </c>
      <c r="H223" s="363">
        <f t="shared" si="78"/>
        <v>0</v>
      </c>
      <c r="I223" s="363">
        <f t="shared" si="78"/>
        <v>400</v>
      </c>
      <c r="J223" s="363">
        <f t="shared" si="78"/>
        <v>0</v>
      </c>
      <c r="K223" s="363">
        <f t="shared" si="78"/>
        <v>0</v>
      </c>
      <c r="L223" s="363">
        <f t="shared" si="78"/>
        <v>0</v>
      </c>
      <c r="M223" s="363">
        <f t="shared" si="78"/>
        <v>0</v>
      </c>
      <c r="N223" s="363">
        <f t="shared" si="78"/>
        <v>0</v>
      </c>
      <c r="O223" s="363">
        <f t="shared" si="78"/>
        <v>0</v>
      </c>
      <c r="P223" s="363">
        <f t="shared" si="78"/>
        <v>0</v>
      </c>
      <c r="Q223" s="363">
        <f t="shared" si="78"/>
        <v>0</v>
      </c>
      <c r="R223" s="363">
        <f t="shared" si="78"/>
        <v>0</v>
      </c>
      <c r="S223" s="357">
        <f t="shared" si="70"/>
        <v>400</v>
      </c>
      <c r="T223" s="363">
        <f t="shared" si="78"/>
        <v>0</v>
      </c>
      <c r="U223" s="363">
        <f t="shared" si="78"/>
        <v>0</v>
      </c>
      <c r="V223" s="363">
        <f t="shared" si="78"/>
        <v>0</v>
      </c>
      <c r="W223" s="357">
        <f t="shared" si="71"/>
        <v>400</v>
      </c>
    </row>
    <row r="224" spans="1:23" ht="17.25" customHeight="1">
      <c r="A224" s="368"/>
      <c r="B224" s="394"/>
      <c r="C224" s="455"/>
      <c r="D224" s="361" t="s">
        <v>17</v>
      </c>
      <c r="E224" s="1337"/>
      <c r="F224" s="370"/>
      <c r="G224" s="363"/>
      <c r="H224" s="363"/>
      <c r="I224" s="363"/>
      <c r="J224" s="363"/>
      <c r="K224" s="363"/>
      <c r="L224" s="363"/>
      <c r="M224" s="363"/>
      <c r="N224" s="363"/>
      <c r="O224" s="363"/>
      <c r="P224" s="363"/>
      <c r="Q224" s="363"/>
      <c r="R224" s="363"/>
      <c r="S224" s="357">
        <f t="shared" si="70"/>
        <v>0</v>
      </c>
      <c r="T224" s="364"/>
      <c r="U224" s="364"/>
      <c r="V224" s="364"/>
      <c r="W224" s="357">
        <f t="shared" si="71"/>
        <v>0</v>
      </c>
    </row>
    <row r="225" spans="1:23" ht="17.25" customHeight="1">
      <c r="A225" s="418"/>
      <c r="B225" s="419"/>
      <c r="C225" s="417"/>
      <c r="D225" s="354" t="s">
        <v>302</v>
      </c>
      <c r="E225" s="1337" t="s">
        <v>349</v>
      </c>
      <c r="F225" s="370"/>
      <c r="G225" s="363"/>
      <c r="H225" s="363"/>
      <c r="I225" s="363">
        <v>500</v>
      </c>
      <c r="J225" s="363"/>
      <c r="K225" s="363"/>
      <c r="L225" s="363">
        <v>0</v>
      </c>
      <c r="M225" s="363"/>
      <c r="N225" s="363"/>
      <c r="O225" s="363"/>
      <c r="P225" s="363"/>
      <c r="Q225" s="363"/>
      <c r="R225" s="363"/>
      <c r="S225" s="357">
        <f t="shared" si="70"/>
        <v>500</v>
      </c>
      <c r="T225" s="364"/>
      <c r="U225" s="364"/>
      <c r="V225" s="364"/>
      <c r="W225" s="357">
        <f t="shared" si="71"/>
        <v>500</v>
      </c>
    </row>
    <row r="226" spans="1:23" ht="17.25" customHeight="1">
      <c r="A226" s="368"/>
      <c r="B226" s="394"/>
      <c r="C226" s="417" t="s">
        <v>608</v>
      </c>
      <c r="D226" s="361" t="s">
        <v>303</v>
      </c>
      <c r="E226" s="1337"/>
      <c r="F226" s="370"/>
      <c r="G226" s="363">
        <f aca="true" t="shared" si="79" ref="G226:V226">G225+G227</f>
        <v>0</v>
      </c>
      <c r="H226" s="363">
        <f t="shared" si="79"/>
        <v>0</v>
      </c>
      <c r="I226" s="363">
        <f t="shared" si="79"/>
        <v>500</v>
      </c>
      <c r="J226" s="363">
        <f t="shared" si="79"/>
        <v>0</v>
      </c>
      <c r="K226" s="363">
        <f t="shared" si="79"/>
        <v>0</v>
      </c>
      <c r="L226" s="363">
        <f t="shared" si="79"/>
        <v>0</v>
      </c>
      <c r="M226" s="363">
        <f t="shared" si="79"/>
        <v>0</v>
      </c>
      <c r="N226" s="363">
        <f t="shared" si="79"/>
        <v>0</v>
      </c>
      <c r="O226" s="363">
        <f t="shared" si="79"/>
        <v>0</v>
      </c>
      <c r="P226" s="363">
        <f t="shared" si="79"/>
        <v>0</v>
      </c>
      <c r="Q226" s="363">
        <f t="shared" si="79"/>
        <v>0</v>
      </c>
      <c r="R226" s="363">
        <f t="shared" si="79"/>
        <v>0</v>
      </c>
      <c r="S226" s="357">
        <f t="shared" si="70"/>
        <v>500</v>
      </c>
      <c r="T226" s="363">
        <f t="shared" si="79"/>
        <v>0</v>
      </c>
      <c r="U226" s="363">
        <f t="shared" si="79"/>
        <v>0</v>
      </c>
      <c r="V226" s="363">
        <f t="shared" si="79"/>
        <v>0</v>
      </c>
      <c r="W226" s="357">
        <f t="shared" si="71"/>
        <v>500</v>
      </c>
    </row>
    <row r="227" spans="1:23" ht="17.25" customHeight="1">
      <c r="A227" s="368"/>
      <c r="B227" s="394"/>
      <c r="C227" s="417"/>
      <c r="D227" s="361" t="s">
        <v>17</v>
      </c>
      <c r="E227" s="1337"/>
      <c r="F227" s="370"/>
      <c r="G227" s="363"/>
      <c r="H227" s="363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57">
        <f t="shared" si="70"/>
        <v>0</v>
      </c>
      <c r="T227" s="364"/>
      <c r="U227" s="364"/>
      <c r="V227" s="364"/>
      <c r="W227" s="357">
        <f t="shared" si="71"/>
        <v>0</v>
      </c>
    </row>
    <row r="228" spans="1:23" ht="17.25" customHeight="1">
      <c r="A228" s="368"/>
      <c r="B228" s="394"/>
      <c r="C228" s="1338" t="s">
        <v>603</v>
      </c>
      <c r="D228" s="354" t="s">
        <v>302</v>
      </c>
      <c r="E228" s="1332" t="s">
        <v>349</v>
      </c>
      <c r="F228" s="370"/>
      <c r="G228" s="363"/>
      <c r="H228" s="363"/>
      <c r="I228" s="363"/>
      <c r="J228" s="363"/>
      <c r="K228" s="363"/>
      <c r="L228" s="363">
        <v>500</v>
      </c>
      <c r="M228" s="363"/>
      <c r="N228" s="363"/>
      <c r="O228" s="363"/>
      <c r="P228" s="363"/>
      <c r="Q228" s="363"/>
      <c r="R228" s="363"/>
      <c r="S228" s="357">
        <f t="shared" si="70"/>
        <v>500</v>
      </c>
      <c r="T228" s="364"/>
      <c r="U228" s="364"/>
      <c r="V228" s="364"/>
      <c r="W228" s="357">
        <f t="shared" si="71"/>
        <v>500</v>
      </c>
    </row>
    <row r="229" spans="1:23" ht="17.25" customHeight="1">
      <c r="A229" s="368"/>
      <c r="B229" s="394"/>
      <c r="C229" s="1339"/>
      <c r="D229" s="361" t="s">
        <v>303</v>
      </c>
      <c r="E229" s="1332"/>
      <c r="F229" s="370"/>
      <c r="G229" s="363">
        <f aca="true" t="shared" si="80" ref="G229:V229">G228+G230</f>
        <v>0</v>
      </c>
      <c r="H229" s="363">
        <f t="shared" si="80"/>
        <v>0</v>
      </c>
      <c r="I229" s="363">
        <f t="shared" si="80"/>
        <v>0</v>
      </c>
      <c r="J229" s="363">
        <f t="shared" si="80"/>
        <v>0</v>
      </c>
      <c r="K229" s="363">
        <f t="shared" si="80"/>
        <v>0</v>
      </c>
      <c r="L229" s="363">
        <f t="shared" si="80"/>
        <v>500</v>
      </c>
      <c r="M229" s="363">
        <f t="shared" si="80"/>
        <v>0</v>
      </c>
      <c r="N229" s="363">
        <f t="shared" si="80"/>
        <v>0</v>
      </c>
      <c r="O229" s="363">
        <f t="shared" si="80"/>
        <v>0</v>
      </c>
      <c r="P229" s="363">
        <f t="shared" si="80"/>
        <v>0</v>
      </c>
      <c r="Q229" s="363">
        <f t="shared" si="80"/>
        <v>0</v>
      </c>
      <c r="R229" s="363">
        <f t="shared" si="80"/>
        <v>0</v>
      </c>
      <c r="S229" s="357">
        <f t="shared" si="70"/>
        <v>500</v>
      </c>
      <c r="T229" s="363">
        <f t="shared" si="80"/>
        <v>0</v>
      </c>
      <c r="U229" s="363">
        <f t="shared" si="80"/>
        <v>0</v>
      </c>
      <c r="V229" s="363">
        <f t="shared" si="80"/>
        <v>0</v>
      </c>
      <c r="W229" s="357">
        <f t="shared" si="71"/>
        <v>500</v>
      </c>
    </row>
    <row r="230" spans="1:23" s="411" customFormat="1" ht="17.25" customHeight="1">
      <c r="A230" s="407"/>
      <c r="B230" s="420"/>
      <c r="C230" s="1340"/>
      <c r="D230" s="361" t="s">
        <v>17</v>
      </c>
      <c r="E230" s="1332"/>
      <c r="F230" s="408"/>
      <c r="G230" s="409"/>
      <c r="H230" s="409"/>
      <c r="I230" s="409"/>
      <c r="J230" s="409"/>
      <c r="K230" s="409"/>
      <c r="L230" s="409"/>
      <c r="M230" s="409">
        <v>0</v>
      </c>
      <c r="N230" s="409"/>
      <c r="O230" s="409"/>
      <c r="P230" s="409"/>
      <c r="Q230" s="409"/>
      <c r="R230" s="409"/>
      <c r="S230" s="357">
        <f t="shared" si="70"/>
        <v>0</v>
      </c>
      <c r="T230" s="410"/>
      <c r="U230" s="410"/>
      <c r="V230" s="410"/>
      <c r="W230" s="357">
        <f t="shared" si="71"/>
        <v>0</v>
      </c>
    </row>
    <row r="231" spans="1:23" ht="19.5" customHeight="1">
      <c r="A231" s="368"/>
      <c r="B231" s="394"/>
      <c r="C231" s="1338" t="s">
        <v>607</v>
      </c>
      <c r="D231" s="354" t="s">
        <v>302</v>
      </c>
      <c r="E231" s="1341" t="s">
        <v>369</v>
      </c>
      <c r="F231" s="370"/>
      <c r="G231" s="363"/>
      <c r="H231" s="363"/>
      <c r="I231" s="363">
        <v>2900</v>
      </c>
      <c r="J231" s="363"/>
      <c r="K231" s="363"/>
      <c r="L231" s="363"/>
      <c r="M231" s="363"/>
      <c r="N231" s="363"/>
      <c r="O231" s="363"/>
      <c r="P231" s="363"/>
      <c r="Q231" s="363"/>
      <c r="R231" s="363"/>
      <c r="S231" s="357">
        <f t="shared" si="70"/>
        <v>2900</v>
      </c>
      <c r="T231" s="364"/>
      <c r="U231" s="364"/>
      <c r="V231" s="364"/>
      <c r="W231" s="357">
        <f t="shared" si="71"/>
        <v>2900</v>
      </c>
    </row>
    <row r="232" spans="1:23" ht="17.25" customHeight="1">
      <c r="A232" s="368"/>
      <c r="B232" s="394"/>
      <c r="C232" s="1339"/>
      <c r="D232" s="361" t="s">
        <v>303</v>
      </c>
      <c r="E232" s="1341"/>
      <c r="F232" s="370"/>
      <c r="G232" s="363">
        <f aca="true" t="shared" si="81" ref="G232:V232">G231+G233</f>
        <v>0</v>
      </c>
      <c r="H232" s="363">
        <f t="shared" si="81"/>
        <v>0</v>
      </c>
      <c r="I232" s="363">
        <f t="shared" si="81"/>
        <v>2900</v>
      </c>
      <c r="J232" s="363">
        <f t="shared" si="81"/>
        <v>0</v>
      </c>
      <c r="K232" s="363">
        <f t="shared" si="81"/>
        <v>0</v>
      </c>
      <c r="L232" s="363">
        <f t="shared" si="81"/>
        <v>0</v>
      </c>
      <c r="M232" s="363">
        <f t="shared" si="81"/>
        <v>0</v>
      </c>
      <c r="N232" s="363">
        <f t="shared" si="81"/>
        <v>0</v>
      </c>
      <c r="O232" s="363">
        <f t="shared" si="81"/>
        <v>0</v>
      </c>
      <c r="P232" s="363">
        <f t="shared" si="81"/>
        <v>0</v>
      </c>
      <c r="Q232" s="363">
        <f t="shared" si="81"/>
        <v>0</v>
      </c>
      <c r="R232" s="363">
        <f t="shared" si="81"/>
        <v>0</v>
      </c>
      <c r="S232" s="357">
        <f t="shared" si="70"/>
        <v>2900</v>
      </c>
      <c r="T232" s="363">
        <f t="shared" si="81"/>
        <v>0</v>
      </c>
      <c r="U232" s="363">
        <f t="shared" si="81"/>
        <v>0</v>
      </c>
      <c r="V232" s="363">
        <f t="shared" si="81"/>
        <v>0</v>
      </c>
      <c r="W232" s="357">
        <f t="shared" si="71"/>
        <v>2900</v>
      </c>
    </row>
    <row r="233" spans="1:23" ht="17.25" customHeight="1">
      <c r="A233" s="368"/>
      <c r="B233" s="394"/>
      <c r="C233" s="1340"/>
      <c r="D233" s="361" t="s">
        <v>17</v>
      </c>
      <c r="E233" s="1341"/>
      <c r="F233" s="370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57">
        <f t="shared" si="70"/>
        <v>0</v>
      </c>
      <c r="T233" s="364"/>
      <c r="U233" s="364"/>
      <c r="V233" s="364"/>
      <c r="W233" s="357">
        <f t="shared" si="71"/>
        <v>0</v>
      </c>
    </row>
    <row r="234" spans="1:23" ht="17.25" customHeight="1">
      <c r="A234" s="421"/>
      <c r="B234" s="422"/>
      <c r="C234" s="1324" t="s">
        <v>370</v>
      </c>
      <c r="D234" s="354" t="s">
        <v>302</v>
      </c>
      <c r="E234" s="1341" t="s">
        <v>369</v>
      </c>
      <c r="F234" s="370"/>
      <c r="G234" s="423"/>
      <c r="H234" s="423"/>
      <c r="I234" s="363"/>
      <c r="J234" s="423"/>
      <c r="K234" s="423"/>
      <c r="L234" s="423"/>
      <c r="M234" s="423"/>
      <c r="N234" s="423"/>
      <c r="O234" s="423"/>
      <c r="P234" s="423"/>
      <c r="Q234" s="423"/>
      <c r="R234" s="423"/>
      <c r="S234" s="357">
        <f t="shared" si="70"/>
        <v>0</v>
      </c>
      <c r="T234" s="424"/>
      <c r="U234" s="424"/>
      <c r="V234" s="424"/>
      <c r="W234" s="357">
        <f t="shared" si="71"/>
        <v>0</v>
      </c>
    </row>
    <row r="235" spans="1:23" ht="17.25" customHeight="1">
      <c r="A235" s="421"/>
      <c r="B235" s="422"/>
      <c r="C235" s="1324"/>
      <c r="D235" s="361" t="s">
        <v>303</v>
      </c>
      <c r="E235" s="1341"/>
      <c r="F235" s="370"/>
      <c r="G235" s="363">
        <f aca="true" t="shared" si="82" ref="G235:V235">G234+G236</f>
        <v>0</v>
      </c>
      <c r="H235" s="363">
        <f t="shared" si="82"/>
        <v>0</v>
      </c>
      <c r="I235" s="363">
        <f t="shared" si="82"/>
        <v>0</v>
      </c>
      <c r="J235" s="363">
        <f t="shared" si="82"/>
        <v>0</v>
      </c>
      <c r="K235" s="363">
        <f t="shared" si="82"/>
        <v>0</v>
      </c>
      <c r="L235" s="363">
        <f t="shared" si="82"/>
        <v>0</v>
      </c>
      <c r="M235" s="363">
        <f t="shared" si="82"/>
        <v>0</v>
      </c>
      <c r="N235" s="363">
        <f t="shared" si="82"/>
        <v>0</v>
      </c>
      <c r="O235" s="363">
        <f t="shared" si="82"/>
        <v>0</v>
      </c>
      <c r="P235" s="363">
        <f t="shared" si="82"/>
        <v>0</v>
      </c>
      <c r="Q235" s="363">
        <f t="shared" si="82"/>
        <v>0</v>
      </c>
      <c r="R235" s="363">
        <f t="shared" si="82"/>
        <v>0</v>
      </c>
      <c r="S235" s="357">
        <f t="shared" si="70"/>
        <v>0</v>
      </c>
      <c r="T235" s="363">
        <f t="shared" si="82"/>
        <v>0</v>
      </c>
      <c r="U235" s="363">
        <f t="shared" si="82"/>
        <v>0</v>
      </c>
      <c r="V235" s="363">
        <f t="shared" si="82"/>
        <v>0</v>
      </c>
      <c r="W235" s="357">
        <f t="shared" si="71"/>
        <v>0</v>
      </c>
    </row>
    <row r="236" spans="1:23" ht="17.25" customHeight="1">
      <c r="A236" s="421"/>
      <c r="B236" s="422"/>
      <c r="C236" s="1324"/>
      <c r="D236" s="361" t="s">
        <v>17</v>
      </c>
      <c r="E236" s="1341"/>
      <c r="F236" s="370"/>
      <c r="G236" s="423"/>
      <c r="H236" s="423"/>
      <c r="I236" s="423"/>
      <c r="J236" s="423"/>
      <c r="K236" s="423"/>
      <c r="L236" s="423"/>
      <c r="M236" s="423"/>
      <c r="N236" s="423"/>
      <c r="O236" s="423"/>
      <c r="P236" s="423"/>
      <c r="Q236" s="423"/>
      <c r="R236" s="423"/>
      <c r="S236" s="357">
        <f t="shared" si="70"/>
        <v>0</v>
      </c>
      <c r="T236" s="424"/>
      <c r="U236" s="424"/>
      <c r="V236" s="424"/>
      <c r="W236" s="357">
        <f t="shared" si="71"/>
        <v>0</v>
      </c>
    </row>
    <row r="237" spans="1:23" s="358" customFormat="1" ht="17.25" customHeight="1">
      <c r="A237" s="425"/>
      <c r="B237" s="426"/>
      <c r="C237" s="1320" t="s">
        <v>371</v>
      </c>
      <c r="D237" s="354" t="s">
        <v>302</v>
      </c>
      <c r="E237" s="1335" t="s">
        <v>369</v>
      </c>
      <c r="F237" s="367"/>
      <c r="G237" s="427"/>
      <c r="H237" s="427"/>
      <c r="I237" s="427">
        <v>0</v>
      </c>
      <c r="J237" s="427">
        <v>25800</v>
      </c>
      <c r="K237" s="427"/>
      <c r="L237" s="427"/>
      <c r="M237" s="427"/>
      <c r="N237" s="427"/>
      <c r="O237" s="427"/>
      <c r="P237" s="427"/>
      <c r="Q237" s="427"/>
      <c r="R237" s="427"/>
      <c r="S237" s="357">
        <f t="shared" si="70"/>
        <v>25800</v>
      </c>
      <c r="T237" s="428"/>
      <c r="U237" s="428"/>
      <c r="V237" s="428"/>
      <c r="W237" s="357">
        <f t="shared" si="71"/>
        <v>25800</v>
      </c>
    </row>
    <row r="238" spans="1:23" ht="17.25" customHeight="1">
      <c r="A238" s="421"/>
      <c r="B238" s="422"/>
      <c r="C238" s="1320"/>
      <c r="D238" s="361" t="s">
        <v>303</v>
      </c>
      <c r="E238" s="1335"/>
      <c r="F238" s="370"/>
      <c r="G238" s="363">
        <f aca="true" t="shared" si="83" ref="G238:V238">G237+G239</f>
        <v>0</v>
      </c>
      <c r="H238" s="363">
        <f t="shared" si="83"/>
        <v>0</v>
      </c>
      <c r="I238" s="363">
        <f t="shared" si="83"/>
        <v>0</v>
      </c>
      <c r="J238" s="363">
        <f t="shared" si="83"/>
        <v>25800</v>
      </c>
      <c r="K238" s="363">
        <f t="shared" si="83"/>
        <v>0</v>
      </c>
      <c r="L238" s="363">
        <f t="shared" si="83"/>
        <v>0</v>
      </c>
      <c r="M238" s="363">
        <f t="shared" si="83"/>
        <v>0</v>
      </c>
      <c r="N238" s="363">
        <f t="shared" si="83"/>
        <v>0</v>
      </c>
      <c r="O238" s="363">
        <f t="shared" si="83"/>
        <v>0</v>
      </c>
      <c r="P238" s="363">
        <f t="shared" si="83"/>
        <v>0</v>
      </c>
      <c r="Q238" s="363">
        <f t="shared" si="83"/>
        <v>0</v>
      </c>
      <c r="R238" s="363">
        <f t="shared" si="83"/>
        <v>0</v>
      </c>
      <c r="S238" s="357">
        <f t="shared" si="70"/>
        <v>25800</v>
      </c>
      <c r="T238" s="363">
        <f t="shared" si="83"/>
        <v>0</v>
      </c>
      <c r="U238" s="363">
        <f t="shared" si="83"/>
        <v>0</v>
      </c>
      <c r="V238" s="363">
        <f t="shared" si="83"/>
        <v>0</v>
      </c>
      <c r="W238" s="357">
        <f t="shared" si="71"/>
        <v>25800</v>
      </c>
    </row>
    <row r="239" spans="1:23" ht="17.25" customHeight="1">
      <c r="A239" s="421"/>
      <c r="B239" s="422"/>
      <c r="C239" s="1320"/>
      <c r="D239" s="361" t="s">
        <v>17</v>
      </c>
      <c r="E239" s="1335"/>
      <c r="F239" s="370"/>
      <c r="G239" s="423"/>
      <c r="H239" s="423"/>
      <c r="I239" s="423"/>
      <c r="J239" s="423"/>
      <c r="K239" s="423"/>
      <c r="L239" s="423"/>
      <c r="M239" s="423"/>
      <c r="N239" s="423"/>
      <c r="O239" s="423"/>
      <c r="P239" s="423"/>
      <c r="Q239" s="423"/>
      <c r="R239" s="423"/>
      <c r="S239" s="357">
        <f t="shared" si="70"/>
        <v>0</v>
      </c>
      <c r="T239" s="424"/>
      <c r="U239" s="424"/>
      <c r="V239" s="424"/>
      <c r="W239" s="357">
        <f t="shared" si="71"/>
        <v>0</v>
      </c>
    </row>
    <row r="240" spans="1:23" s="358" customFormat="1" ht="17.25" customHeight="1">
      <c r="A240" s="365"/>
      <c r="B240" s="393"/>
      <c r="C240" s="1320" t="s">
        <v>372</v>
      </c>
      <c r="D240" s="354" t="s">
        <v>302</v>
      </c>
      <c r="E240" s="1335" t="s">
        <v>369</v>
      </c>
      <c r="F240" s="367"/>
      <c r="G240" s="356"/>
      <c r="H240" s="356"/>
      <c r="I240" s="356"/>
      <c r="J240" s="356">
        <v>3500</v>
      </c>
      <c r="K240" s="356"/>
      <c r="L240" s="356"/>
      <c r="M240" s="356"/>
      <c r="N240" s="356"/>
      <c r="O240" s="356"/>
      <c r="P240" s="356"/>
      <c r="Q240" s="356"/>
      <c r="R240" s="356"/>
      <c r="S240" s="357">
        <f t="shared" si="70"/>
        <v>3500</v>
      </c>
      <c r="T240" s="357"/>
      <c r="U240" s="357"/>
      <c r="V240" s="357"/>
      <c r="W240" s="357">
        <f t="shared" si="71"/>
        <v>3500</v>
      </c>
    </row>
    <row r="241" spans="1:23" ht="17.25" customHeight="1">
      <c r="A241" s="368"/>
      <c r="B241" s="394"/>
      <c r="C241" s="1320"/>
      <c r="D241" s="361" t="s">
        <v>303</v>
      </c>
      <c r="E241" s="1335"/>
      <c r="F241" s="370"/>
      <c r="G241" s="363">
        <f aca="true" t="shared" si="84" ref="G241:V241">G240+G242</f>
        <v>0</v>
      </c>
      <c r="H241" s="363">
        <f t="shared" si="84"/>
        <v>0</v>
      </c>
      <c r="I241" s="363">
        <f t="shared" si="84"/>
        <v>0</v>
      </c>
      <c r="J241" s="363">
        <f t="shared" si="84"/>
        <v>3500</v>
      </c>
      <c r="K241" s="363">
        <f t="shared" si="84"/>
        <v>0</v>
      </c>
      <c r="L241" s="363">
        <f t="shared" si="84"/>
        <v>0</v>
      </c>
      <c r="M241" s="363">
        <f t="shared" si="84"/>
        <v>0</v>
      </c>
      <c r="N241" s="363">
        <f t="shared" si="84"/>
        <v>0</v>
      </c>
      <c r="O241" s="363">
        <f t="shared" si="84"/>
        <v>0</v>
      </c>
      <c r="P241" s="363">
        <f t="shared" si="84"/>
        <v>0</v>
      </c>
      <c r="Q241" s="363">
        <f t="shared" si="84"/>
        <v>0</v>
      </c>
      <c r="R241" s="363">
        <f t="shared" si="84"/>
        <v>0</v>
      </c>
      <c r="S241" s="357">
        <f t="shared" si="70"/>
        <v>3500</v>
      </c>
      <c r="T241" s="363">
        <f t="shared" si="84"/>
        <v>0</v>
      </c>
      <c r="U241" s="363">
        <f t="shared" si="84"/>
        <v>0</v>
      </c>
      <c r="V241" s="363">
        <f t="shared" si="84"/>
        <v>0</v>
      </c>
      <c r="W241" s="357">
        <f t="shared" si="71"/>
        <v>3500</v>
      </c>
    </row>
    <row r="242" spans="1:23" ht="17.25" customHeight="1">
      <c r="A242" s="368"/>
      <c r="B242" s="394"/>
      <c r="C242" s="1320"/>
      <c r="D242" s="361" t="s">
        <v>17</v>
      </c>
      <c r="E242" s="1335"/>
      <c r="F242" s="370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  <c r="S242" s="357">
        <f t="shared" si="70"/>
        <v>0</v>
      </c>
      <c r="T242" s="364"/>
      <c r="U242" s="364"/>
      <c r="V242" s="364"/>
      <c r="W242" s="357">
        <f t="shared" si="71"/>
        <v>0</v>
      </c>
    </row>
    <row r="243" spans="1:23" s="358" customFormat="1" ht="17.25" customHeight="1">
      <c r="A243" s="425"/>
      <c r="B243" s="426"/>
      <c r="C243" s="1320" t="s">
        <v>373</v>
      </c>
      <c r="D243" s="354" t="s">
        <v>302</v>
      </c>
      <c r="E243" s="1335" t="s">
        <v>369</v>
      </c>
      <c r="F243" s="367"/>
      <c r="G243" s="427"/>
      <c r="H243" s="427"/>
      <c r="I243" s="427"/>
      <c r="J243" s="427">
        <v>500</v>
      </c>
      <c r="K243" s="427"/>
      <c r="L243" s="427"/>
      <c r="M243" s="427"/>
      <c r="N243" s="427"/>
      <c r="O243" s="427"/>
      <c r="P243" s="427"/>
      <c r="Q243" s="427"/>
      <c r="R243" s="427"/>
      <c r="S243" s="357">
        <f t="shared" si="70"/>
        <v>500</v>
      </c>
      <c r="T243" s="428"/>
      <c r="U243" s="428"/>
      <c r="V243" s="428"/>
      <c r="W243" s="357">
        <f t="shared" si="71"/>
        <v>500</v>
      </c>
    </row>
    <row r="244" spans="1:23" ht="17.25" customHeight="1">
      <c r="A244" s="421"/>
      <c r="B244" s="422"/>
      <c r="C244" s="1320"/>
      <c r="D244" s="361" t="s">
        <v>303</v>
      </c>
      <c r="E244" s="1335"/>
      <c r="F244" s="370"/>
      <c r="G244" s="363">
        <f aca="true" t="shared" si="85" ref="G244:V244">G243+G245</f>
        <v>0</v>
      </c>
      <c r="H244" s="363">
        <f t="shared" si="85"/>
        <v>0</v>
      </c>
      <c r="I244" s="363">
        <f t="shared" si="85"/>
        <v>0</v>
      </c>
      <c r="J244" s="363">
        <f t="shared" si="85"/>
        <v>500</v>
      </c>
      <c r="K244" s="363">
        <f t="shared" si="85"/>
        <v>0</v>
      </c>
      <c r="L244" s="363">
        <f t="shared" si="85"/>
        <v>0</v>
      </c>
      <c r="M244" s="363">
        <f t="shared" si="85"/>
        <v>0</v>
      </c>
      <c r="N244" s="363">
        <f t="shared" si="85"/>
        <v>0</v>
      </c>
      <c r="O244" s="363">
        <f t="shared" si="85"/>
        <v>0</v>
      </c>
      <c r="P244" s="363">
        <f t="shared" si="85"/>
        <v>0</v>
      </c>
      <c r="Q244" s="363">
        <f t="shared" si="85"/>
        <v>0</v>
      </c>
      <c r="R244" s="363">
        <f t="shared" si="85"/>
        <v>0</v>
      </c>
      <c r="S244" s="357">
        <f t="shared" si="70"/>
        <v>500</v>
      </c>
      <c r="T244" s="363">
        <f t="shared" si="85"/>
        <v>0</v>
      </c>
      <c r="U244" s="363">
        <f t="shared" si="85"/>
        <v>0</v>
      </c>
      <c r="V244" s="363">
        <f t="shared" si="85"/>
        <v>0</v>
      </c>
      <c r="W244" s="357">
        <f t="shared" si="71"/>
        <v>500</v>
      </c>
    </row>
    <row r="245" spans="1:23" ht="17.25" customHeight="1">
      <c r="A245" s="421"/>
      <c r="B245" s="422"/>
      <c r="C245" s="1320"/>
      <c r="D245" s="361" t="s">
        <v>17</v>
      </c>
      <c r="E245" s="1335"/>
      <c r="F245" s="370"/>
      <c r="G245" s="423"/>
      <c r="H245" s="423"/>
      <c r="I245" s="423"/>
      <c r="J245" s="423"/>
      <c r="K245" s="423"/>
      <c r="L245" s="423"/>
      <c r="M245" s="423"/>
      <c r="N245" s="423"/>
      <c r="O245" s="423"/>
      <c r="P245" s="423"/>
      <c r="Q245" s="423"/>
      <c r="R245" s="423"/>
      <c r="S245" s="357">
        <f t="shared" si="70"/>
        <v>0</v>
      </c>
      <c r="T245" s="424"/>
      <c r="U245" s="424"/>
      <c r="V245" s="424"/>
      <c r="W245" s="357">
        <f t="shared" si="71"/>
        <v>0</v>
      </c>
    </row>
    <row r="246" spans="1:23" s="358" customFormat="1" ht="17.25" customHeight="1">
      <c r="A246" s="425"/>
      <c r="B246" s="426"/>
      <c r="C246" s="1320" t="s">
        <v>374</v>
      </c>
      <c r="D246" s="354" t="s">
        <v>302</v>
      </c>
      <c r="E246" s="1335" t="s">
        <v>369</v>
      </c>
      <c r="F246" s="367"/>
      <c r="G246" s="427"/>
      <c r="H246" s="427"/>
      <c r="I246" s="427"/>
      <c r="J246" s="427">
        <v>2000</v>
      </c>
      <c r="K246" s="427"/>
      <c r="L246" s="427"/>
      <c r="M246" s="427"/>
      <c r="N246" s="427"/>
      <c r="O246" s="427"/>
      <c r="P246" s="427"/>
      <c r="Q246" s="427"/>
      <c r="R246" s="427"/>
      <c r="S246" s="357">
        <f t="shared" si="70"/>
        <v>2000</v>
      </c>
      <c r="T246" s="428"/>
      <c r="U246" s="428"/>
      <c r="V246" s="428"/>
      <c r="W246" s="357">
        <f t="shared" si="71"/>
        <v>2000</v>
      </c>
    </row>
    <row r="247" spans="1:23" ht="17.25" customHeight="1">
      <c r="A247" s="421"/>
      <c r="B247" s="422"/>
      <c r="C247" s="1320"/>
      <c r="D247" s="361" t="s">
        <v>303</v>
      </c>
      <c r="E247" s="1335"/>
      <c r="F247" s="370"/>
      <c r="G247" s="363">
        <f aca="true" t="shared" si="86" ref="G247:V247">G246+G248</f>
        <v>0</v>
      </c>
      <c r="H247" s="363">
        <f t="shared" si="86"/>
        <v>0</v>
      </c>
      <c r="I247" s="363">
        <f t="shared" si="86"/>
        <v>0</v>
      </c>
      <c r="J247" s="363">
        <f t="shared" si="86"/>
        <v>2000</v>
      </c>
      <c r="K247" s="363">
        <f t="shared" si="86"/>
        <v>0</v>
      </c>
      <c r="L247" s="363">
        <f t="shared" si="86"/>
        <v>0</v>
      </c>
      <c r="M247" s="363">
        <f t="shared" si="86"/>
        <v>0</v>
      </c>
      <c r="N247" s="363">
        <f t="shared" si="86"/>
        <v>0</v>
      </c>
      <c r="O247" s="363">
        <f t="shared" si="86"/>
        <v>0</v>
      </c>
      <c r="P247" s="363">
        <f t="shared" si="86"/>
        <v>0</v>
      </c>
      <c r="Q247" s="363">
        <f t="shared" si="86"/>
        <v>0</v>
      </c>
      <c r="R247" s="363">
        <f t="shared" si="86"/>
        <v>0</v>
      </c>
      <c r="S247" s="357">
        <f t="shared" si="70"/>
        <v>2000</v>
      </c>
      <c r="T247" s="363">
        <f t="shared" si="86"/>
        <v>0</v>
      </c>
      <c r="U247" s="363">
        <f t="shared" si="86"/>
        <v>0</v>
      </c>
      <c r="V247" s="363">
        <f t="shared" si="86"/>
        <v>0</v>
      </c>
      <c r="W247" s="357">
        <f t="shared" si="71"/>
        <v>2000</v>
      </c>
    </row>
    <row r="248" spans="1:23" ht="17.25" customHeight="1">
      <c r="A248" s="421"/>
      <c r="B248" s="422"/>
      <c r="C248" s="1320"/>
      <c r="D248" s="361" t="s">
        <v>17</v>
      </c>
      <c r="E248" s="1335"/>
      <c r="F248" s="370"/>
      <c r="G248" s="423"/>
      <c r="H248" s="423"/>
      <c r="I248" s="423"/>
      <c r="J248" s="423"/>
      <c r="K248" s="423"/>
      <c r="L248" s="423"/>
      <c r="M248" s="423"/>
      <c r="N248" s="423"/>
      <c r="O248" s="423"/>
      <c r="P248" s="423"/>
      <c r="Q248" s="423"/>
      <c r="R248" s="423"/>
      <c r="S248" s="357">
        <f t="shared" si="70"/>
        <v>0</v>
      </c>
      <c r="T248" s="424"/>
      <c r="U248" s="424"/>
      <c r="V248" s="424"/>
      <c r="W248" s="357">
        <f t="shared" si="71"/>
        <v>0</v>
      </c>
    </row>
    <row r="249" spans="1:23" s="358" customFormat="1" ht="17.25" customHeight="1">
      <c r="A249" s="425"/>
      <c r="B249" s="426"/>
      <c r="C249" s="1320" t="s">
        <v>375</v>
      </c>
      <c r="D249" s="354" t="s">
        <v>302</v>
      </c>
      <c r="E249" s="1335" t="s">
        <v>369</v>
      </c>
      <c r="F249" s="367"/>
      <c r="G249" s="427"/>
      <c r="H249" s="427"/>
      <c r="I249" s="427"/>
      <c r="J249" s="427">
        <v>1000</v>
      </c>
      <c r="K249" s="427"/>
      <c r="L249" s="427"/>
      <c r="M249" s="427"/>
      <c r="N249" s="427"/>
      <c r="O249" s="427"/>
      <c r="P249" s="427"/>
      <c r="Q249" s="427"/>
      <c r="R249" s="427"/>
      <c r="S249" s="357">
        <f t="shared" si="70"/>
        <v>1000</v>
      </c>
      <c r="T249" s="428"/>
      <c r="U249" s="428"/>
      <c r="V249" s="428"/>
      <c r="W249" s="357">
        <f t="shared" si="71"/>
        <v>1000</v>
      </c>
    </row>
    <row r="250" spans="1:23" ht="17.25" customHeight="1">
      <c r="A250" s="421"/>
      <c r="B250" s="422"/>
      <c r="C250" s="1320"/>
      <c r="D250" s="361" t="s">
        <v>303</v>
      </c>
      <c r="E250" s="1335"/>
      <c r="F250" s="370"/>
      <c r="G250" s="363">
        <f aca="true" t="shared" si="87" ref="G250:R250">G249+G251</f>
        <v>0</v>
      </c>
      <c r="H250" s="363">
        <f t="shared" si="87"/>
        <v>0</v>
      </c>
      <c r="I250" s="363">
        <f t="shared" si="87"/>
        <v>0</v>
      </c>
      <c r="J250" s="363">
        <f t="shared" si="87"/>
        <v>1000</v>
      </c>
      <c r="K250" s="363">
        <f t="shared" si="87"/>
        <v>0</v>
      </c>
      <c r="L250" s="363">
        <f t="shared" si="87"/>
        <v>0</v>
      </c>
      <c r="M250" s="363">
        <f t="shared" si="87"/>
        <v>0</v>
      </c>
      <c r="N250" s="363">
        <f t="shared" si="87"/>
        <v>0</v>
      </c>
      <c r="O250" s="363">
        <f t="shared" si="87"/>
        <v>0</v>
      </c>
      <c r="P250" s="363">
        <f t="shared" si="87"/>
        <v>0</v>
      </c>
      <c r="Q250" s="363">
        <f t="shared" si="87"/>
        <v>0</v>
      </c>
      <c r="R250" s="363">
        <f t="shared" si="87"/>
        <v>0</v>
      </c>
      <c r="S250" s="357">
        <f t="shared" si="70"/>
        <v>1000</v>
      </c>
      <c r="T250" s="424"/>
      <c r="U250" s="424"/>
      <c r="V250" s="424"/>
      <c r="W250" s="357">
        <f t="shared" si="71"/>
        <v>1000</v>
      </c>
    </row>
    <row r="251" spans="1:23" ht="17.25" customHeight="1">
      <c r="A251" s="421"/>
      <c r="B251" s="422"/>
      <c r="C251" s="1320"/>
      <c r="D251" s="361" t="s">
        <v>17</v>
      </c>
      <c r="E251" s="1335"/>
      <c r="F251" s="370"/>
      <c r="G251" s="423"/>
      <c r="H251" s="423"/>
      <c r="I251" s="423"/>
      <c r="J251" s="423"/>
      <c r="K251" s="423"/>
      <c r="L251" s="423"/>
      <c r="M251" s="423"/>
      <c r="N251" s="423"/>
      <c r="O251" s="423"/>
      <c r="P251" s="423"/>
      <c r="Q251" s="423"/>
      <c r="R251" s="423"/>
      <c r="S251" s="357">
        <f t="shared" si="70"/>
        <v>0</v>
      </c>
      <c r="T251" s="424"/>
      <c r="U251" s="424"/>
      <c r="V251" s="424"/>
      <c r="W251" s="357">
        <f t="shared" si="71"/>
        <v>0</v>
      </c>
    </row>
    <row r="252" spans="1:23" s="358" customFormat="1" ht="17.25" customHeight="1">
      <c r="A252" s="365"/>
      <c r="B252" s="426"/>
      <c r="C252" s="1320" t="s">
        <v>376</v>
      </c>
      <c r="D252" s="354" t="s">
        <v>302</v>
      </c>
      <c r="E252" s="1335" t="s">
        <v>369</v>
      </c>
      <c r="F252" s="367"/>
      <c r="G252" s="356"/>
      <c r="H252" s="356"/>
      <c r="I252" s="356"/>
      <c r="J252" s="356">
        <v>6000</v>
      </c>
      <c r="K252" s="356"/>
      <c r="L252" s="356"/>
      <c r="M252" s="356"/>
      <c r="N252" s="356"/>
      <c r="O252" s="356"/>
      <c r="P252" s="356"/>
      <c r="Q252" s="356"/>
      <c r="R252" s="356"/>
      <c r="S252" s="357">
        <f t="shared" si="70"/>
        <v>6000</v>
      </c>
      <c r="T252" s="357"/>
      <c r="U252" s="357"/>
      <c r="V252" s="357"/>
      <c r="W252" s="357">
        <f t="shared" si="71"/>
        <v>6000</v>
      </c>
    </row>
    <row r="253" spans="1:23" ht="17.25" customHeight="1">
      <c r="A253" s="368"/>
      <c r="B253" s="422"/>
      <c r="C253" s="1320"/>
      <c r="D253" s="361" t="s">
        <v>303</v>
      </c>
      <c r="E253" s="1335"/>
      <c r="F253" s="370"/>
      <c r="G253" s="363">
        <f>G252+G254</f>
        <v>0</v>
      </c>
      <c r="H253" s="363">
        <f aca="true" t="shared" si="88" ref="H253:R253">H252+H254</f>
        <v>0</v>
      </c>
      <c r="I253" s="363">
        <f t="shared" si="88"/>
        <v>0</v>
      </c>
      <c r="J253" s="363">
        <f t="shared" si="88"/>
        <v>6000</v>
      </c>
      <c r="K253" s="363">
        <f t="shared" si="88"/>
        <v>0</v>
      </c>
      <c r="L253" s="363">
        <f t="shared" si="88"/>
        <v>0</v>
      </c>
      <c r="M253" s="363">
        <f t="shared" si="88"/>
        <v>0</v>
      </c>
      <c r="N253" s="363">
        <f t="shared" si="88"/>
        <v>0</v>
      </c>
      <c r="O253" s="363">
        <f t="shared" si="88"/>
        <v>0</v>
      </c>
      <c r="P253" s="363">
        <f t="shared" si="88"/>
        <v>0</v>
      </c>
      <c r="Q253" s="363">
        <f t="shared" si="88"/>
        <v>0</v>
      </c>
      <c r="R253" s="363">
        <f t="shared" si="88"/>
        <v>0</v>
      </c>
      <c r="S253" s="357">
        <f t="shared" si="70"/>
        <v>6000</v>
      </c>
      <c r="T253" s="364"/>
      <c r="U253" s="364"/>
      <c r="V253" s="364"/>
      <c r="W253" s="357">
        <f t="shared" si="71"/>
        <v>6000</v>
      </c>
    </row>
    <row r="254" spans="1:23" ht="17.25" customHeight="1">
      <c r="A254" s="368"/>
      <c r="B254" s="422"/>
      <c r="C254" s="1320"/>
      <c r="D254" s="361" t="s">
        <v>17</v>
      </c>
      <c r="E254" s="1335"/>
      <c r="F254" s="370"/>
      <c r="G254" s="363"/>
      <c r="H254" s="363"/>
      <c r="I254" s="363"/>
      <c r="J254" s="363"/>
      <c r="K254" s="363"/>
      <c r="L254" s="363"/>
      <c r="M254" s="363"/>
      <c r="N254" s="363"/>
      <c r="O254" s="363"/>
      <c r="P254" s="363"/>
      <c r="Q254" s="363"/>
      <c r="R254" s="363"/>
      <c r="S254" s="357">
        <f t="shared" si="70"/>
        <v>0</v>
      </c>
      <c r="T254" s="364"/>
      <c r="U254" s="364"/>
      <c r="V254" s="364"/>
      <c r="W254" s="357">
        <f t="shared" si="71"/>
        <v>0</v>
      </c>
    </row>
    <row r="255" spans="1:23" s="358" customFormat="1" ht="17.25" customHeight="1">
      <c r="A255" s="365"/>
      <c r="B255" s="426"/>
      <c r="C255" s="1320" t="s">
        <v>377</v>
      </c>
      <c r="D255" s="354" t="s">
        <v>302</v>
      </c>
      <c r="E255" s="1335" t="s">
        <v>369</v>
      </c>
      <c r="F255" s="367"/>
      <c r="G255" s="356"/>
      <c r="H255" s="356"/>
      <c r="I255" s="356"/>
      <c r="J255" s="356">
        <v>3500</v>
      </c>
      <c r="K255" s="356"/>
      <c r="L255" s="356"/>
      <c r="M255" s="356"/>
      <c r="N255" s="356"/>
      <c r="O255" s="356"/>
      <c r="P255" s="356"/>
      <c r="Q255" s="356"/>
      <c r="R255" s="356"/>
      <c r="S255" s="357">
        <f t="shared" si="70"/>
        <v>3500</v>
      </c>
      <c r="T255" s="357"/>
      <c r="U255" s="357"/>
      <c r="V255" s="357"/>
      <c r="W255" s="357">
        <f t="shared" si="71"/>
        <v>3500</v>
      </c>
    </row>
    <row r="256" spans="1:23" ht="17.25" customHeight="1">
      <c r="A256" s="368"/>
      <c r="B256" s="422"/>
      <c r="C256" s="1320"/>
      <c r="D256" s="361" t="s">
        <v>303</v>
      </c>
      <c r="E256" s="1335"/>
      <c r="F256" s="370"/>
      <c r="G256" s="363">
        <f>G255+G257</f>
        <v>0</v>
      </c>
      <c r="H256" s="363">
        <f aca="true" t="shared" si="89" ref="H256:R256">H255+H257</f>
        <v>0</v>
      </c>
      <c r="I256" s="363">
        <f t="shared" si="89"/>
        <v>0</v>
      </c>
      <c r="J256" s="363">
        <f t="shared" si="89"/>
        <v>3500</v>
      </c>
      <c r="K256" s="363">
        <f t="shared" si="89"/>
        <v>0</v>
      </c>
      <c r="L256" s="363">
        <f t="shared" si="89"/>
        <v>0</v>
      </c>
      <c r="M256" s="363">
        <f t="shared" si="89"/>
        <v>0</v>
      </c>
      <c r="N256" s="363">
        <f t="shared" si="89"/>
        <v>0</v>
      </c>
      <c r="O256" s="363">
        <f t="shared" si="89"/>
        <v>0</v>
      </c>
      <c r="P256" s="363">
        <f t="shared" si="89"/>
        <v>0</v>
      </c>
      <c r="Q256" s="363">
        <f t="shared" si="89"/>
        <v>0</v>
      </c>
      <c r="R256" s="363">
        <f t="shared" si="89"/>
        <v>0</v>
      </c>
      <c r="S256" s="357">
        <f t="shared" si="70"/>
        <v>3500</v>
      </c>
      <c r="T256" s="364"/>
      <c r="U256" s="364"/>
      <c r="V256" s="364"/>
      <c r="W256" s="357">
        <f t="shared" si="71"/>
        <v>3500</v>
      </c>
    </row>
    <row r="257" spans="1:23" ht="17.25" customHeight="1">
      <c r="A257" s="368"/>
      <c r="B257" s="422"/>
      <c r="C257" s="1320"/>
      <c r="D257" s="361" t="s">
        <v>17</v>
      </c>
      <c r="E257" s="1335"/>
      <c r="F257" s="370"/>
      <c r="G257" s="363"/>
      <c r="H257" s="363"/>
      <c r="I257" s="363"/>
      <c r="J257" s="363"/>
      <c r="K257" s="363"/>
      <c r="L257" s="363"/>
      <c r="M257" s="363"/>
      <c r="N257" s="363"/>
      <c r="O257" s="363"/>
      <c r="P257" s="363"/>
      <c r="Q257" s="363"/>
      <c r="R257" s="363"/>
      <c r="S257" s="357">
        <f t="shared" si="70"/>
        <v>0</v>
      </c>
      <c r="T257" s="364"/>
      <c r="U257" s="364"/>
      <c r="V257" s="364"/>
      <c r="W257" s="357">
        <f t="shared" si="71"/>
        <v>0</v>
      </c>
    </row>
    <row r="258" spans="1:23" s="358" customFormat="1" ht="17.25" customHeight="1">
      <c r="A258" s="365"/>
      <c r="B258" s="426"/>
      <c r="C258" s="1320" t="s">
        <v>378</v>
      </c>
      <c r="D258" s="354" t="s">
        <v>302</v>
      </c>
      <c r="E258" s="1335" t="s">
        <v>369</v>
      </c>
      <c r="F258" s="367"/>
      <c r="G258" s="356"/>
      <c r="H258" s="356"/>
      <c r="I258" s="356"/>
      <c r="J258" s="356">
        <v>13000</v>
      </c>
      <c r="K258" s="356"/>
      <c r="L258" s="356"/>
      <c r="M258" s="356"/>
      <c r="N258" s="356"/>
      <c r="O258" s="356"/>
      <c r="P258" s="356"/>
      <c r="Q258" s="356"/>
      <c r="R258" s="356"/>
      <c r="S258" s="357">
        <f t="shared" si="70"/>
        <v>13000</v>
      </c>
      <c r="T258" s="357"/>
      <c r="U258" s="357"/>
      <c r="V258" s="357"/>
      <c r="W258" s="357">
        <f t="shared" si="71"/>
        <v>13000</v>
      </c>
    </row>
    <row r="259" spans="1:23" ht="17.25" customHeight="1">
      <c r="A259" s="368"/>
      <c r="B259" s="422"/>
      <c r="C259" s="1320"/>
      <c r="D259" s="361" t="s">
        <v>303</v>
      </c>
      <c r="E259" s="1335"/>
      <c r="F259" s="370"/>
      <c r="G259" s="363">
        <f>G258+G260</f>
        <v>0</v>
      </c>
      <c r="H259" s="363">
        <f>H258+H260</f>
        <v>0</v>
      </c>
      <c r="I259" s="363">
        <f>I258+I260</f>
        <v>0</v>
      </c>
      <c r="J259" s="363">
        <f>J258+J260</f>
        <v>13000</v>
      </c>
      <c r="K259" s="363"/>
      <c r="L259" s="363"/>
      <c r="M259" s="363"/>
      <c r="N259" s="363"/>
      <c r="O259" s="363"/>
      <c r="P259" s="363"/>
      <c r="Q259" s="363"/>
      <c r="R259" s="363"/>
      <c r="S259" s="357">
        <f t="shared" si="70"/>
        <v>13000</v>
      </c>
      <c r="T259" s="363"/>
      <c r="U259" s="363"/>
      <c r="V259" s="363"/>
      <c r="W259" s="357">
        <f t="shared" si="71"/>
        <v>13000</v>
      </c>
    </row>
    <row r="260" spans="1:23" ht="17.25" customHeight="1">
      <c r="A260" s="368"/>
      <c r="B260" s="422"/>
      <c r="C260" s="1320"/>
      <c r="D260" s="361" t="s">
        <v>17</v>
      </c>
      <c r="E260" s="1335"/>
      <c r="F260" s="370"/>
      <c r="G260" s="363"/>
      <c r="H260" s="363"/>
      <c r="I260" s="363"/>
      <c r="J260" s="363"/>
      <c r="K260" s="363"/>
      <c r="L260" s="363"/>
      <c r="M260" s="363"/>
      <c r="N260" s="363"/>
      <c r="O260" s="363"/>
      <c r="P260" s="363"/>
      <c r="Q260" s="363"/>
      <c r="R260" s="363"/>
      <c r="S260" s="357">
        <f t="shared" si="70"/>
        <v>0</v>
      </c>
      <c r="T260" s="364"/>
      <c r="U260" s="364"/>
      <c r="V260" s="364"/>
      <c r="W260" s="357">
        <f t="shared" si="71"/>
        <v>0</v>
      </c>
    </row>
    <row r="261" spans="1:23" s="358" customFormat="1" ht="17.25" customHeight="1">
      <c r="A261" s="365"/>
      <c r="B261" s="426"/>
      <c r="C261" s="1320" t="s">
        <v>379</v>
      </c>
      <c r="D261" s="354" t="s">
        <v>302</v>
      </c>
      <c r="E261" s="1335" t="s">
        <v>369</v>
      </c>
      <c r="F261" s="367"/>
      <c r="G261" s="356"/>
      <c r="H261" s="356"/>
      <c r="I261" s="356"/>
      <c r="J261" s="356">
        <v>500</v>
      </c>
      <c r="K261" s="356"/>
      <c r="L261" s="356"/>
      <c r="M261" s="356"/>
      <c r="N261" s="356"/>
      <c r="O261" s="356"/>
      <c r="P261" s="356"/>
      <c r="Q261" s="356"/>
      <c r="R261" s="356"/>
      <c r="S261" s="357">
        <f t="shared" si="70"/>
        <v>500</v>
      </c>
      <c r="T261" s="357"/>
      <c r="U261" s="357"/>
      <c r="V261" s="357"/>
      <c r="W261" s="357">
        <f t="shared" si="71"/>
        <v>500</v>
      </c>
    </row>
    <row r="262" spans="1:23" ht="17.25" customHeight="1">
      <c r="A262" s="429"/>
      <c r="B262" s="422"/>
      <c r="C262" s="1320"/>
      <c r="D262" s="361" t="s">
        <v>303</v>
      </c>
      <c r="E262" s="1335"/>
      <c r="F262" s="370"/>
      <c r="G262" s="363">
        <f>G261+G263</f>
        <v>0</v>
      </c>
      <c r="H262" s="363">
        <f>H261+H263</f>
        <v>0</v>
      </c>
      <c r="I262" s="363">
        <f>I261+I263</f>
        <v>0</v>
      </c>
      <c r="J262" s="363">
        <f>J261+J263</f>
        <v>500</v>
      </c>
      <c r="K262" s="363"/>
      <c r="L262" s="363"/>
      <c r="M262" s="363"/>
      <c r="N262" s="363"/>
      <c r="O262" s="363"/>
      <c r="P262" s="363"/>
      <c r="Q262" s="363"/>
      <c r="R262" s="363"/>
      <c r="S262" s="357">
        <f t="shared" si="70"/>
        <v>500</v>
      </c>
      <c r="T262" s="364"/>
      <c r="U262" s="364"/>
      <c r="V262" s="364"/>
      <c r="W262" s="357">
        <f t="shared" si="71"/>
        <v>500</v>
      </c>
    </row>
    <row r="263" spans="1:23" ht="17.25" customHeight="1">
      <c r="A263" s="429"/>
      <c r="B263" s="422"/>
      <c r="C263" s="1320"/>
      <c r="D263" s="361" t="s">
        <v>17</v>
      </c>
      <c r="E263" s="1335"/>
      <c r="F263" s="370"/>
      <c r="G263" s="363"/>
      <c r="H263" s="363"/>
      <c r="I263" s="363"/>
      <c r="J263" s="363"/>
      <c r="K263" s="363"/>
      <c r="L263" s="363"/>
      <c r="M263" s="363"/>
      <c r="N263" s="363"/>
      <c r="O263" s="363"/>
      <c r="P263" s="363"/>
      <c r="Q263" s="363"/>
      <c r="R263" s="363"/>
      <c r="S263" s="357">
        <f t="shared" si="70"/>
        <v>0</v>
      </c>
      <c r="T263" s="364"/>
      <c r="U263" s="364"/>
      <c r="V263" s="364"/>
      <c r="W263" s="357">
        <f t="shared" si="71"/>
        <v>0</v>
      </c>
    </row>
    <row r="264" spans="1:23" s="358" customFormat="1" ht="17.25" customHeight="1">
      <c r="A264" s="430"/>
      <c r="B264" s="426"/>
      <c r="C264" s="1320" t="s">
        <v>380</v>
      </c>
      <c r="D264" s="354" t="s">
        <v>302</v>
      </c>
      <c r="E264" s="1335" t="s">
        <v>369</v>
      </c>
      <c r="F264" s="431"/>
      <c r="G264" s="356"/>
      <c r="H264" s="356"/>
      <c r="I264" s="356"/>
      <c r="J264" s="356">
        <v>1000</v>
      </c>
      <c r="K264" s="356"/>
      <c r="L264" s="356"/>
      <c r="M264" s="356"/>
      <c r="N264" s="356"/>
      <c r="O264" s="356"/>
      <c r="P264" s="356"/>
      <c r="Q264" s="356"/>
      <c r="R264" s="356"/>
      <c r="S264" s="357">
        <f t="shared" si="70"/>
        <v>1000</v>
      </c>
      <c r="T264" s="357"/>
      <c r="U264" s="357"/>
      <c r="V264" s="357"/>
      <c r="W264" s="357">
        <f t="shared" si="71"/>
        <v>1000</v>
      </c>
    </row>
    <row r="265" spans="1:23" ht="17.25" customHeight="1">
      <c r="A265" s="429"/>
      <c r="B265" s="422"/>
      <c r="C265" s="1320"/>
      <c r="D265" s="361" t="s">
        <v>303</v>
      </c>
      <c r="E265" s="1335"/>
      <c r="F265" s="432"/>
      <c r="G265" s="363">
        <f aca="true" t="shared" si="90" ref="G265:V265">G264+G266</f>
        <v>0</v>
      </c>
      <c r="H265" s="363">
        <f t="shared" si="90"/>
        <v>0</v>
      </c>
      <c r="I265" s="363">
        <f t="shared" si="90"/>
        <v>0</v>
      </c>
      <c r="J265" s="363">
        <f t="shared" si="90"/>
        <v>1000</v>
      </c>
      <c r="K265" s="363">
        <f t="shared" si="90"/>
        <v>0</v>
      </c>
      <c r="L265" s="363">
        <f t="shared" si="90"/>
        <v>0</v>
      </c>
      <c r="M265" s="363">
        <f t="shared" si="90"/>
        <v>0</v>
      </c>
      <c r="N265" s="363">
        <f t="shared" si="90"/>
        <v>0</v>
      </c>
      <c r="O265" s="363">
        <f t="shared" si="90"/>
        <v>0</v>
      </c>
      <c r="P265" s="363">
        <f t="shared" si="90"/>
        <v>0</v>
      </c>
      <c r="Q265" s="363">
        <f t="shared" si="90"/>
        <v>0</v>
      </c>
      <c r="R265" s="363">
        <f t="shared" si="90"/>
        <v>0</v>
      </c>
      <c r="S265" s="357">
        <f t="shared" si="70"/>
        <v>1000</v>
      </c>
      <c r="T265" s="363">
        <f t="shared" si="90"/>
        <v>0</v>
      </c>
      <c r="U265" s="363">
        <f t="shared" si="90"/>
        <v>0</v>
      </c>
      <c r="V265" s="363">
        <f t="shared" si="90"/>
        <v>0</v>
      </c>
      <c r="W265" s="357">
        <f t="shared" si="71"/>
        <v>1000</v>
      </c>
    </row>
    <row r="266" spans="1:23" ht="17.25" customHeight="1">
      <c r="A266" s="429"/>
      <c r="B266" s="422"/>
      <c r="C266" s="1320"/>
      <c r="D266" s="361" t="s">
        <v>17</v>
      </c>
      <c r="E266" s="1335"/>
      <c r="F266" s="432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  <c r="S266" s="357">
        <f aca="true" t="shared" si="91" ref="S266:S305">SUM(G266:R266)</f>
        <v>0</v>
      </c>
      <c r="T266" s="364"/>
      <c r="U266" s="364"/>
      <c r="V266" s="364"/>
      <c r="W266" s="357">
        <f aca="true" t="shared" si="92" ref="W266:W308">SUM(S266:V266)</f>
        <v>0</v>
      </c>
    </row>
    <row r="267" spans="1:23" s="358" customFormat="1" ht="17.25" customHeight="1">
      <c r="A267" s="365"/>
      <c r="B267" s="426"/>
      <c r="C267" s="1320" t="s">
        <v>245</v>
      </c>
      <c r="D267" s="354" t="s">
        <v>302</v>
      </c>
      <c r="E267" s="1335" t="s">
        <v>271</v>
      </c>
      <c r="F267" s="431"/>
      <c r="G267" s="356"/>
      <c r="H267" s="356"/>
      <c r="I267" s="356"/>
      <c r="J267" s="356"/>
      <c r="K267" s="356"/>
      <c r="L267" s="356"/>
      <c r="M267" s="356"/>
      <c r="N267" s="356"/>
      <c r="O267" s="356"/>
      <c r="P267" s="356"/>
      <c r="Q267" s="356"/>
      <c r="R267" s="356"/>
      <c r="S267" s="357">
        <f t="shared" si="91"/>
        <v>0</v>
      </c>
      <c r="T267" s="357"/>
      <c r="U267" s="357"/>
      <c r="V267" s="356">
        <v>892380</v>
      </c>
      <c r="W267" s="357">
        <f t="shared" si="92"/>
        <v>892380</v>
      </c>
    </row>
    <row r="268" spans="1:23" ht="17.25" customHeight="1">
      <c r="A268" s="368"/>
      <c r="B268" s="422"/>
      <c r="C268" s="1320"/>
      <c r="D268" s="361" t="s">
        <v>303</v>
      </c>
      <c r="E268" s="1335"/>
      <c r="F268" s="432"/>
      <c r="G268" s="363">
        <f aca="true" t="shared" si="93" ref="G268:V268">G267+G269</f>
        <v>0</v>
      </c>
      <c r="H268" s="363">
        <f t="shared" si="93"/>
        <v>0</v>
      </c>
      <c r="I268" s="363">
        <f t="shared" si="93"/>
        <v>0</v>
      </c>
      <c r="J268" s="363">
        <f t="shared" si="93"/>
        <v>0</v>
      </c>
      <c r="K268" s="363">
        <f t="shared" si="93"/>
        <v>0</v>
      </c>
      <c r="L268" s="363">
        <f t="shared" si="93"/>
        <v>0</v>
      </c>
      <c r="M268" s="363">
        <f t="shared" si="93"/>
        <v>0</v>
      </c>
      <c r="N268" s="363">
        <f t="shared" si="93"/>
        <v>0</v>
      </c>
      <c r="O268" s="363">
        <f t="shared" si="93"/>
        <v>0</v>
      </c>
      <c r="P268" s="363">
        <f t="shared" si="93"/>
        <v>0</v>
      </c>
      <c r="Q268" s="363">
        <f t="shared" si="93"/>
        <v>0</v>
      </c>
      <c r="R268" s="363">
        <f t="shared" si="93"/>
        <v>0</v>
      </c>
      <c r="S268" s="357">
        <f t="shared" si="91"/>
        <v>0</v>
      </c>
      <c r="T268" s="363">
        <f t="shared" si="93"/>
        <v>0</v>
      </c>
      <c r="U268" s="363">
        <f t="shared" si="93"/>
        <v>0</v>
      </c>
      <c r="V268" s="363">
        <f t="shared" si="93"/>
        <v>893983</v>
      </c>
      <c r="W268" s="357">
        <f t="shared" si="92"/>
        <v>893983</v>
      </c>
    </row>
    <row r="269" spans="1:23" s="680" customFormat="1" ht="17.25" customHeight="1">
      <c r="A269" s="698"/>
      <c r="B269" s="676"/>
      <c r="C269" s="1320"/>
      <c r="D269" s="656" t="s">
        <v>17</v>
      </c>
      <c r="E269" s="1335"/>
      <c r="F269" s="699"/>
      <c r="G269" s="700"/>
      <c r="H269" s="700"/>
      <c r="I269" s="700"/>
      <c r="J269" s="700"/>
      <c r="K269" s="700"/>
      <c r="L269" s="700"/>
      <c r="M269" s="700"/>
      <c r="N269" s="700"/>
      <c r="O269" s="700"/>
      <c r="P269" s="700"/>
      <c r="Q269" s="700"/>
      <c r="R269" s="700"/>
      <c r="S269" s="659">
        <f t="shared" si="91"/>
        <v>0</v>
      </c>
      <c r="T269" s="701"/>
      <c r="U269" s="701"/>
      <c r="V269" s="700">
        <v>1603</v>
      </c>
      <c r="W269" s="659">
        <f t="shared" si="92"/>
        <v>1603</v>
      </c>
    </row>
    <row r="270" spans="1:23" s="358" customFormat="1" ht="17.25" customHeight="1">
      <c r="A270" s="365"/>
      <c r="B270" s="426"/>
      <c r="C270" s="1320" t="s">
        <v>245</v>
      </c>
      <c r="D270" s="354" t="s">
        <v>302</v>
      </c>
      <c r="E270" s="1335" t="s">
        <v>349</v>
      </c>
      <c r="F270" s="431"/>
      <c r="G270" s="356"/>
      <c r="H270" s="356"/>
      <c r="I270" s="356"/>
      <c r="J270" s="356"/>
      <c r="K270" s="356"/>
      <c r="L270" s="356"/>
      <c r="M270" s="356"/>
      <c r="N270" s="356"/>
      <c r="O270" s="356"/>
      <c r="P270" s="356"/>
      <c r="Q270" s="356"/>
      <c r="R270" s="356"/>
      <c r="S270" s="357">
        <f t="shared" si="91"/>
        <v>0</v>
      </c>
      <c r="T270" s="357"/>
      <c r="U270" s="357"/>
      <c r="V270" s="356">
        <v>55088</v>
      </c>
      <c r="W270" s="357">
        <f t="shared" si="92"/>
        <v>55088</v>
      </c>
    </row>
    <row r="271" spans="1:23" ht="17.25" customHeight="1">
      <c r="A271" s="434"/>
      <c r="B271" s="422"/>
      <c r="C271" s="1320"/>
      <c r="D271" s="361" t="s">
        <v>303</v>
      </c>
      <c r="E271" s="1335"/>
      <c r="F271" s="432"/>
      <c r="G271" s="363">
        <f aca="true" t="shared" si="94" ref="G271:V271">G270+G272</f>
        <v>0</v>
      </c>
      <c r="H271" s="363">
        <f t="shared" si="94"/>
        <v>0</v>
      </c>
      <c r="I271" s="363">
        <f t="shared" si="94"/>
        <v>0</v>
      </c>
      <c r="J271" s="363">
        <f t="shared" si="94"/>
        <v>0</v>
      </c>
      <c r="K271" s="363">
        <f t="shared" si="94"/>
        <v>0</v>
      </c>
      <c r="L271" s="363">
        <f t="shared" si="94"/>
        <v>0</v>
      </c>
      <c r="M271" s="363">
        <f t="shared" si="94"/>
        <v>0</v>
      </c>
      <c r="N271" s="363">
        <f t="shared" si="94"/>
        <v>0</v>
      </c>
      <c r="O271" s="363">
        <f t="shared" si="94"/>
        <v>0</v>
      </c>
      <c r="P271" s="363">
        <f t="shared" si="94"/>
        <v>0</v>
      </c>
      <c r="Q271" s="363">
        <f t="shared" si="94"/>
        <v>0</v>
      </c>
      <c r="R271" s="363">
        <f t="shared" si="94"/>
        <v>0</v>
      </c>
      <c r="S271" s="357">
        <f t="shared" si="91"/>
        <v>0</v>
      </c>
      <c r="T271" s="363">
        <f t="shared" si="94"/>
        <v>0</v>
      </c>
      <c r="U271" s="363">
        <f t="shared" si="94"/>
        <v>0</v>
      </c>
      <c r="V271" s="363">
        <f t="shared" si="94"/>
        <v>55088</v>
      </c>
      <c r="W271" s="357">
        <f t="shared" si="92"/>
        <v>55088</v>
      </c>
    </row>
    <row r="272" spans="1:23" s="384" customFormat="1" ht="17.25" customHeight="1">
      <c r="A272" s="435"/>
      <c r="B272" s="422"/>
      <c r="C272" s="1320"/>
      <c r="D272" s="361" t="s">
        <v>17</v>
      </c>
      <c r="E272" s="1335"/>
      <c r="F272" s="433"/>
      <c r="G272" s="382"/>
      <c r="H272" s="382"/>
      <c r="I272" s="382"/>
      <c r="J272" s="382"/>
      <c r="K272" s="382"/>
      <c r="L272" s="382"/>
      <c r="M272" s="382"/>
      <c r="N272" s="382"/>
      <c r="O272" s="382"/>
      <c r="P272" s="382"/>
      <c r="Q272" s="382"/>
      <c r="R272" s="382"/>
      <c r="S272" s="357">
        <f t="shared" si="91"/>
        <v>0</v>
      </c>
      <c r="T272" s="383"/>
      <c r="U272" s="383"/>
      <c r="V272" s="382">
        <v>0</v>
      </c>
      <c r="W272" s="357">
        <f t="shared" si="92"/>
        <v>0</v>
      </c>
    </row>
    <row r="273" spans="1:23" s="358" customFormat="1" ht="17.25" customHeight="1">
      <c r="A273" s="436"/>
      <c r="B273" s="426"/>
      <c r="C273" s="1320" t="s">
        <v>245</v>
      </c>
      <c r="D273" s="354" t="s">
        <v>302</v>
      </c>
      <c r="E273" s="1335" t="s">
        <v>369</v>
      </c>
      <c r="F273" s="431"/>
      <c r="G273" s="356"/>
      <c r="H273" s="356"/>
      <c r="I273" s="356"/>
      <c r="J273" s="356"/>
      <c r="K273" s="356"/>
      <c r="L273" s="356"/>
      <c r="M273" s="356"/>
      <c r="N273" s="356"/>
      <c r="O273" s="356"/>
      <c r="P273" s="356"/>
      <c r="Q273" s="356"/>
      <c r="R273" s="356"/>
      <c r="S273" s="357">
        <f t="shared" si="91"/>
        <v>0</v>
      </c>
      <c r="T273" s="357"/>
      <c r="U273" s="357"/>
      <c r="V273" s="356"/>
      <c r="W273" s="357">
        <f t="shared" si="92"/>
        <v>0</v>
      </c>
    </row>
    <row r="274" spans="1:23" ht="17.25" customHeight="1">
      <c r="A274" s="434"/>
      <c r="B274" s="422"/>
      <c r="C274" s="1320"/>
      <c r="D274" s="361" t="s">
        <v>303</v>
      </c>
      <c r="E274" s="1335"/>
      <c r="F274" s="432"/>
      <c r="G274" s="363">
        <f aca="true" t="shared" si="95" ref="G274:V274">G273+G275</f>
        <v>0</v>
      </c>
      <c r="H274" s="363">
        <f t="shared" si="95"/>
        <v>0</v>
      </c>
      <c r="I274" s="363">
        <f t="shared" si="95"/>
        <v>0</v>
      </c>
      <c r="J274" s="363">
        <f t="shared" si="95"/>
        <v>0</v>
      </c>
      <c r="K274" s="363">
        <f t="shared" si="95"/>
        <v>0</v>
      </c>
      <c r="L274" s="363">
        <f t="shared" si="95"/>
        <v>0</v>
      </c>
      <c r="M274" s="363">
        <f t="shared" si="95"/>
        <v>0</v>
      </c>
      <c r="N274" s="363">
        <f t="shared" si="95"/>
        <v>0</v>
      </c>
      <c r="O274" s="363">
        <f t="shared" si="95"/>
        <v>0</v>
      </c>
      <c r="P274" s="363">
        <f t="shared" si="95"/>
        <v>0</v>
      </c>
      <c r="Q274" s="363">
        <f t="shared" si="95"/>
        <v>0</v>
      </c>
      <c r="R274" s="363">
        <f t="shared" si="95"/>
        <v>0</v>
      </c>
      <c r="S274" s="357">
        <f t="shared" si="91"/>
        <v>0</v>
      </c>
      <c r="T274" s="363">
        <f t="shared" si="95"/>
        <v>0</v>
      </c>
      <c r="U274" s="363">
        <f t="shared" si="95"/>
        <v>0</v>
      </c>
      <c r="V274" s="363">
        <f t="shared" si="95"/>
        <v>0</v>
      </c>
      <c r="W274" s="357">
        <f t="shared" si="92"/>
        <v>0</v>
      </c>
    </row>
    <row r="275" spans="1:23" ht="17.25" customHeight="1">
      <c r="A275" s="436"/>
      <c r="B275" s="422"/>
      <c r="C275" s="1320"/>
      <c r="D275" s="361" t="s">
        <v>17</v>
      </c>
      <c r="E275" s="1335"/>
      <c r="F275" s="432"/>
      <c r="G275" s="363"/>
      <c r="H275" s="363"/>
      <c r="I275" s="363"/>
      <c r="J275" s="363"/>
      <c r="K275" s="363"/>
      <c r="L275" s="363"/>
      <c r="M275" s="363"/>
      <c r="N275" s="363"/>
      <c r="O275" s="363"/>
      <c r="P275" s="363"/>
      <c r="Q275" s="363"/>
      <c r="R275" s="363"/>
      <c r="S275" s="357">
        <f t="shared" si="91"/>
        <v>0</v>
      </c>
      <c r="T275" s="364"/>
      <c r="U275" s="364"/>
      <c r="V275" s="363"/>
      <c r="W275" s="357">
        <f t="shared" si="92"/>
        <v>0</v>
      </c>
    </row>
    <row r="276" spans="1:23" s="358" customFormat="1" ht="17.25" customHeight="1">
      <c r="A276" s="436"/>
      <c r="B276" s="426"/>
      <c r="C276" s="1320" t="s">
        <v>244</v>
      </c>
      <c r="D276" s="354" t="s">
        <v>302</v>
      </c>
      <c r="E276" s="1335" t="s">
        <v>369</v>
      </c>
      <c r="F276" s="431"/>
      <c r="G276" s="356"/>
      <c r="H276" s="356"/>
      <c r="I276" s="356"/>
      <c r="J276" s="356"/>
      <c r="K276" s="356"/>
      <c r="L276" s="356"/>
      <c r="M276" s="356"/>
      <c r="N276" s="356"/>
      <c r="O276" s="356"/>
      <c r="P276" s="356"/>
      <c r="Q276" s="356">
        <v>0</v>
      </c>
      <c r="R276" s="356"/>
      <c r="S276" s="357">
        <f t="shared" si="91"/>
        <v>0</v>
      </c>
      <c r="T276" s="357"/>
      <c r="U276" s="357"/>
      <c r="V276" s="356"/>
      <c r="W276" s="357">
        <f t="shared" si="92"/>
        <v>0</v>
      </c>
    </row>
    <row r="277" spans="1:23" ht="17.25" customHeight="1">
      <c r="A277" s="436"/>
      <c r="B277" s="422"/>
      <c r="C277" s="1320"/>
      <c r="D277" s="361" t="s">
        <v>303</v>
      </c>
      <c r="E277" s="1335"/>
      <c r="F277" s="432"/>
      <c r="G277" s="363">
        <f aca="true" t="shared" si="96" ref="G277:V277">G276+G278</f>
        <v>0</v>
      </c>
      <c r="H277" s="363">
        <f t="shared" si="96"/>
        <v>0</v>
      </c>
      <c r="I277" s="363">
        <f t="shared" si="96"/>
        <v>0</v>
      </c>
      <c r="J277" s="363">
        <f t="shared" si="96"/>
        <v>0</v>
      </c>
      <c r="K277" s="363">
        <f t="shared" si="96"/>
        <v>0</v>
      </c>
      <c r="L277" s="363">
        <f t="shared" si="96"/>
        <v>0</v>
      </c>
      <c r="M277" s="363">
        <f t="shared" si="96"/>
        <v>0</v>
      </c>
      <c r="N277" s="363">
        <f t="shared" si="96"/>
        <v>0</v>
      </c>
      <c r="O277" s="363">
        <f t="shared" si="96"/>
        <v>0</v>
      </c>
      <c r="P277" s="363">
        <f t="shared" si="96"/>
        <v>0</v>
      </c>
      <c r="Q277" s="363">
        <f t="shared" si="96"/>
        <v>0</v>
      </c>
      <c r="R277" s="363">
        <f t="shared" si="96"/>
        <v>0</v>
      </c>
      <c r="S277" s="357">
        <f t="shared" si="91"/>
        <v>0</v>
      </c>
      <c r="T277" s="363">
        <f t="shared" si="96"/>
        <v>0</v>
      </c>
      <c r="U277" s="363">
        <f t="shared" si="96"/>
        <v>0</v>
      </c>
      <c r="V277" s="363">
        <f t="shared" si="96"/>
        <v>0</v>
      </c>
      <c r="W277" s="357">
        <f t="shared" si="92"/>
        <v>0</v>
      </c>
    </row>
    <row r="278" spans="1:23" ht="17.25" customHeight="1">
      <c r="A278" s="436"/>
      <c r="B278" s="422"/>
      <c r="C278" s="1320"/>
      <c r="D278" s="361" t="s">
        <v>17</v>
      </c>
      <c r="E278" s="1335"/>
      <c r="F278" s="432"/>
      <c r="G278" s="363"/>
      <c r="H278" s="363"/>
      <c r="I278" s="363"/>
      <c r="J278" s="363"/>
      <c r="K278" s="363"/>
      <c r="L278" s="363"/>
      <c r="M278" s="363"/>
      <c r="N278" s="363"/>
      <c r="O278" s="363"/>
      <c r="P278" s="363"/>
      <c r="Q278" s="363"/>
      <c r="R278" s="363"/>
      <c r="S278" s="357">
        <f t="shared" si="91"/>
        <v>0</v>
      </c>
      <c r="T278" s="364"/>
      <c r="U278" s="364"/>
      <c r="V278" s="363">
        <v>0</v>
      </c>
      <c r="W278" s="357">
        <f t="shared" si="92"/>
        <v>0</v>
      </c>
    </row>
    <row r="279" spans="1:23" s="358" customFormat="1" ht="21" customHeight="1">
      <c r="A279" s="436"/>
      <c r="B279" s="426"/>
      <c r="C279" s="1320" t="s">
        <v>381</v>
      </c>
      <c r="D279" s="354" t="s">
        <v>302</v>
      </c>
      <c r="E279" s="1335" t="s">
        <v>369</v>
      </c>
      <c r="F279" s="431"/>
      <c r="G279" s="356"/>
      <c r="H279" s="356"/>
      <c r="I279" s="356"/>
      <c r="J279" s="356"/>
      <c r="K279" s="356"/>
      <c r="L279" s="356"/>
      <c r="M279" s="356"/>
      <c r="N279" s="356"/>
      <c r="O279" s="356"/>
      <c r="P279" s="356"/>
      <c r="Q279" s="356"/>
      <c r="R279" s="356"/>
      <c r="S279" s="357">
        <f t="shared" si="91"/>
        <v>0</v>
      </c>
      <c r="T279" s="357"/>
      <c r="U279" s="357"/>
      <c r="V279" s="356"/>
      <c r="W279" s="357">
        <f t="shared" si="92"/>
        <v>0</v>
      </c>
    </row>
    <row r="280" spans="1:23" ht="21" customHeight="1">
      <c r="A280" s="436"/>
      <c r="B280" s="422"/>
      <c r="C280" s="1320"/>
      <c r="D280" s="361" t="s">
        <v>303</v>
      </c>
      <c r="E280" s="1335"/>
      <c r="F280" s="432"/>
      <c r="G280" s="363">
        <f aca="true" t="shared" si="97" ref="G280:V280">G279+G281</f>
        <v>0</v>
      </c>
      <c r="H280" s="363">
        <f t="shared" si="97"/>
        <v>0</v>
      </c>
      <c r="I280" s="363">
        <f t="shared" si="97"/>
        <v>0</v>
      </c>
      <c r="J280" s="363">
        <f t="shared" si="97"/>
        <v>0</v>
      </c>
      <c r="K280" s="363">
        <f t="shared" si="97"/>
        <v>0</v>
      </c>
      <c r="L280" s="363">
        <f t="shared" si="97"/>
        <v>0</v>
      </c>
      <c r="M280" s="363">
        <f t="shared" si="97"/>
        <v>0</v>
      </c>
      <c r="N280" s="363">
        <f t="shared" si="97"/>
        <v>0</v>
      </c>
      <c r="O280" s="363">
        <f t="shared" si="97"/>
        <v>0</v>
      </c>
      <c r="P280" s="363">
        <f t="shared" si="97"/>
        <v>0</v>
      </c>
      <c r="Q280" s="363">
        <f t="shared" si="97"/>
        <v>0</v>
      </c>
      <c r="R280" s="363">
        <f t="shared" si="97"/>
        <v>0</v>
      </c>
      <c r="S280" s="357">
        <f t="shared" si="91"/>
        <v>0</v>
      </c>
      <c r="T280" s="363">
        <f t="shared" si="97"/>
        <v>0</v>
      </c>
      <c r="U280" s="363">
        <f t="shared" si="97"/>
        <v>0</v>
      </c>
      <c r="V280" s="363">
        <f t="shared" si="97"/>
        <v>0</v>
      </c>
      <c r="W280" s="357">
        <f t="shared" si="92"/>
        <v>0</v>
      </c>
    </row>
    <row r="281" spans="1:23" ht="21" customHeight="1">
      <c r="A281" s="436"/>
      <c r="B281" s="422"/>
      <c r="C281" s="1320"/>
      <c r="D281" s="361" t="s">
        <v>17</v>
      </c>
      <c r="E281" s="1335"/>
      <c r="F281" s="432"/>
      <c r="G281" s="363"/>
      <c r="H281" s="363"/>
      <c r="I281" s="363"/>
      <c r="J281" s="363"/>
      <c r="K281" s="363"/>
      <c r="L281" s="363"/>
      <c r="M281" s="363"/>
      <c r="N281" s="363"/>
      <c r="O281" s="363"/>
      <c r="P281" s="363"/>
      <c r="Q281" s="363"/>
      <c r="R281" s="363"/>
      <c r="S281" s="357">
        <f t="shared" si="91"/>
        <v>0</v>
      </c>
      <c r="T281" s="364"/>
      <c r="U281" s="364"/>
      <c r="V281" s="363"/>
      <c r="W281" s="357">
        <f t="shared" si="92"/>
        <v>0</v>
      </c>
    </row>
    <row r="282" spans="1:23" s="358" customFormat="1" ht="21" customHeight="1">
      <c r="A282" s="436"/>
      <c r="B282" s="426"/>
      <c r="C282" s="1320" t="s">
        <v>606</v>
      </c>
      <c r="D282" s="354" t="s">
        <v>302</v>
      </c>
      <c r="E282" s="1335" t="s">
        <v>369</v>
      </c>
      <c r="F282" s="431"/>
      <c r="G282" s="356"/>
      <c r="H282" s="356"/>
      <c r="I282" s="356"/>
      <c r="J282" s="356"/>
      <c r="K282" s="356"/>
      <c r="L282" s="356"/>
      <c r="M282" s="356"/>
      <c r="N282" s="356"/>
      <c r="O282" s="356"/>
      <c r="P282" s="356"/>
      <c r="Q282" s="356"/>
      <c r="R282" s="356">
        <v>682759</v>
      </c>
      <c r="S282" s="357">
        <f t="shared" si="91"/>
        <v>682759</v>
      </c>
      <c r="T282" s="357"/>
      <c r="U282" s="357"/>
      <c r="V282" s="356"/>
      <c r="W282" s="357">
        <f t="shared" si="92"/>
        <v>682759</v>
      </c>
    </row>
    <row r="283" spans="1:23" ht="21" customHeight="1">
      <c r="A283" s="434"/>
      <c r="B283" s="422"/>
      <c r="C283" s="1320"/>
      <c r="D283" s="361" t="s">
        <v>303</v>
      </c>
      <c r="E283" s="1335"/>
      <c r="F283" s="432"/>
      <c r="G283" s="624">
        <f aca="true" t="shared" si="98" ref="G283:V283">G282+G284</f>
        <v>0</v>
      </c>
      <c r="H283" s="624">
        <f t="shared" si="98"/>
        <v>0</v>
      </c>
      <c r="I283" s="624">
        <f t="shared" si="98"/>
        <v>0</v>
      </c>
      <c r="J283" s="624">
        <f t="shared" si="98"/>
        <v>0</v>
      </c>
      <c r="K283" s="624">
        <f t="shared" si="98"/>
        <v>0</v>
      </c>
      <c r="L283" s="624">
        <f t="shared" si="98"/>
        <v>0</v>
      </c>
      <c r="M283" s="624">
        <f t="shared" si="98"/>
        <v>0</v>
      </c>
      <c r="N283" s="624">
        <f t="shared" si="98"/>
        <v>0</v>
      </c>
      <c r="O283" s="624">
        <f t="shared" si="98"/>
        <v>0</v>
      </c>
      <c r="P283" s="624">
        <f t="shared" si="98"/>
        <v>0</v>
      </c>
      <c r="Q283" s="624">
        <f t="shared" si="98"/>
        <v>0</v>
      </c>
      <c r="R283" s="624">
        <f t="shared" si="98"/>
        <v>682759</v>
      </c>
      <c r="S283" s="357">
        <f t="shared" si="91"/>
        <v>682759</v>
      </c>
      <c r="T283" s="624">
        <f t="shared" si="98"/>
        <v>0</v>
      </c>
      <c r="U283" s="624">
        <f t="shared" si="98"/>
        <v>0</v>
      </c>
      <c r="V283" s="624">
        <f t="shared" si="98"/>
        <v>0</v>
      </c>
      <c r="W283" s="357">
        <f t="shared" si="92"/>
        <v>682759</v>
      </c>
    </row>
    <row r="284" spans="1:23" s="680" customFormat="1" ht="21" customHeight="1">
      <c r="A284" s="675"/>
      <c r="B284" s="676"/>
      <c r="C284" s="1320"/>
      <c r="D284" s="656" t="s">
        <v>17</v>
      </c>
      <c r="E284" s="1335"/>
      <c r="F284" s="677"/>
      <c r="G284" s="678"/>
      <c r="H284" s="678"/>
      <c r="I284" s="678">
        <v>0</v>
      </c>
      <c r="J284" s="678">
        <v>0</v>
      </c>
      <c r="K284" s="678"/>
      <c r="L284" s="678"/>
      <c r="M284" s="678">
        <v>0</v>
      </c>
      <c r="N284" s="678"/>
      <c r="O284" s="678"/>
      <c r="P284" s="678"/>
      <c r="Q284" s="678"/>
      <c r="R284" s="678">
        <v>0</v>
      </c>
      <c r="S284" s="659">
        <f t="shared" si="91"/>
        <v>0</v>
      </c>
      <c r="T284" s="679"/>
      <c r="U284" s="679"/>
      <c r="V284" s="678"/>
      <c r="W284" s="659">
        <f t="shared" si="92"/>
        <v>0</v>
      </c>
    </row>
    <row r="285" spans="1:23" s="384" customFormat="1" ht="21" customHeight="1">
      <c r="A285" s="436"/>
      <c r="B285" s="426"/>
      <c r="C285" s="1326" t="s">
        <v>605</v>
      </c>
      <c r="D285" s="354" t="s">
        <v>302</v>
      </c>
      <c r="E285" s="625"/>
      <c r="F285" s="626"/>
      <c r="G285" s="628"/>
      <c r="H285" s="628"/>
      <c r="I285" s="628">
        <v>11461</v>
      </c>
      <c r="J285" s="628"/>
      <c r="K285" s="628"/>
      <c r="L285" s="628"/>
      <c r="M285" s="628"/>
      <c r="N285" s="628"/>
      <c r="O285" s="628"/>
      <c r="P285" s="628"/>
      <c r="Q285" s="628"/>
      <c r="R285" s="628"/>
      <c r="S285" s="357">
        <f t="shared" si="91"/>
        <v>11461</v>
      </c>
      <c r="T285" s="629"/>
      <c r="U285" s="629"/>
      <c r="V285" s="628"/>
      <c r="W285" s="357">
        <f t="shared" si="92"/>
        <v>11461</v>
      </c>
    </row>
    <row r="286" spans="1:23" s="384" customFormat="1" ht="21" customHeight="1">
      <c r="A286" s="436"/>
      <c r="B286" s="422"/>
      <c r="C286" s="1326"/>
      <c r="D286" s="361" t="s">
        <v>303</v>
      </c>
      <c r="E286" s="625" t="s">
        <v>349</v>
      </c>
      <c r="F286" s="626"/>
      <c r="G286" s="624">
        <f aca="true" t="shared" si="99" ref="G286:O286">G285+G287</f>
        <v>0</v>
      </c>
      <c r="H286" s="624">
        <f t="shared" si="99"/>
        <v>0</v>
      </c>
      <c r="I286" s="624">
        <f t="shared" si="99"/>
        <v>11461</v>
      </c>
      <c r="J286" s="624">
        <f t="shared" si="99"/>
        <v>0</v>
      </c>
      <c r="K286" s="624">
        <f t="shared" si="99"/>
        <v>0</v>
      </c>
      <c r="L286" s="624">
        <f t="shared" si="99"/>
        <v>0</v>
      </c>
      <c r="M286" s="624">
        <f t="shared" si="99"/>
        <v>0</v>
      </c>
      <c r="N286" s="624">
        <f t="shared" si="99"/>
        <v>0</v>
      </c>
      <c r="O286" s="624">
        <f t="shared" si="99"/>
        <v>0</v>
      </c>
      <c r="P286" s="624"/>
      <c r="Q286" s="624">
        <f>Q285+Q287</f>
        <v>0</v>
      </c>
      <c r="R286" s="624">
        <f>R285+R287</f>
        <v>0</v>
      </c>
      <c r="S286" s="357">
        <f t="shared" si="91"/>
        <v>11461</v>
      </c>
      <c r="T286" s="624">
        <f>T285+T287</f>
        <v>0</v>
      </c>
      <c r="U286" s="624">
        <f>U285+U287</f>
        <v>0</v>
      </c>
      <c r="V286" s="624">
        <f>V285+V287</f>
        <v>0</v>
      </c>
      <c r="W286" s="357">
        <f t="shared" si="92"/>
        <v>11461</v>
      </c>
    </row>
    <row r="287" spans="1:23" s="384" customFormat="1" ht="21" customHeight="1">
      <c r="A287" s="436"/>
      <c r="B287" s="422"/>
      <c r="C287" s="1326"/>
      <c r="D287" s="361" t="s">
        <v>17</v>
      </c>
      <c r="E287" s="625"/>
      <c r="F287" s="626"/>
      <c r="G287" s="636"/>
      <c r="H287" s="636"/>
      <c r="I287" s="636"/>
      <c r="J287" s="636"/>
      <c r="K287" s="636"/>
      <c r="L287" s="636"/>
      <c r="M287" s="636"/>
      <c r="N287" s="636"/>
      <c r="O287" s="636"/>
      <c r="P287" s="636"/>
      <c r="Q287" s="636"/>
      <c r="R287" s="636"/>
      <c r="S287" s="637">
        <f t="shared" si="91"/>
        <v>0</v>
      </c>
      <c r="T287" s="638"/>
      <c r="U287" s="638"/>
      <c r="V287" s="636"/>
      <c r="W287" s="357">
        <f t="shared" si="92"/>
        <v>0</v>
      </c>
    </row>
    <row r="288" spans="1:23" s="384" customFormat="1" ht="21" customHeight="1">
      <c r="A288" s="436"/>
      <c r="B288" s="422"/>
      <c r="C288" s="1326" t="s">
        <v>612</v>
      </c>
      <c r="D288" s="354" t="s">
        <v>302</v>
      </c>
      <c r="E288" s="625"/>
      <c r="F288" s="639"/>
      <c r="G288" s="628"/>
      <c r="H288" s="628"/>
      <c r="I288" s="628"/>
      <c r="J288" s="628"/>
      <c r="K288" s="628"/>
      <c r="L288" s="628"/>
      <c r="M288" s="628"/>
      <c r="N288" s="628"/>
      <c r="O288" s="628"/>
      <c r="P288" s="628"/>
      <c r="Q288" s="628"/>
      <c r="R288" s="628"/>
      <c r="S288" s="637">
        <f t="shared" si="91"/>
        <v>0</v>
      </c>
      <c r="T288" s="629"/>
      <c r="U288" s="629"/>
      <c r="V288" s="628"/>
      <c r="W288" s="357">
        <f t="shared" si="92"/>
        <v>0</v>
      </c>
    </row>
    <row r="289" spans="1:23" s="384" customFormat="1" ht="21" customHeight="1">
      <c r="A289" s="436"/>
      <c r="B289" s="422"/>
      <c r="C289" s="1326"/>
      <c r="D289" s="361" t="s">
        <v>303</v>
      </c>
      <c r="E289" s="625" t="s">
        <v>349</v>
      </c>
      <c r="F289" s="639"/>
      <c r="G289" s="624">
        <f>G288+G290</f>
        <v>0</v>
      </c>
      <c r="H289" s="624">
        <f aca="true" t="shared" si="100" ref="H289:R289">H288+H290</f>
        <v>0</v>
      </c>
      <c r="I289" s="624">
        <f t="shared" si="100"/>
        <v>0</v>
      </c>
      <c r="J289" s="624">
        <f t="shared" si="100"/>
        <v>0</v>
      </c>
      <c r="K289" s="624">
        <f t="shared" si="100"/>
        <v>0</v>
      </c>
      <c r="L289" s="624">
        <f>L288+L290</f>
        <v>1500</v>
      </c>
      <c r="M289" s="624">
        <f>M288+M290</f>
        <v>0</v>
      </c>
      <c r="N289" s="624">
        <f t="shared" si="100"/>
        <v>0</v>
      </c>
      <c r="O289" s="624">
        <f t="shared" si="100"/>
        <v>0</v>
      </c>
      <c r="P289" s="624">
        <f t="shared" si="100"/>
        <v>0</v>
      </c>
      <c r="Q289" s="624">
        <f t="shared" si="100"/>
        <v>0</v>
      </c>
      <c r="R289" s="643">
        <f t="shared" si="100"/>
        <v>0</v>
      </c>
      <c r="S289" s="357">
        <f t="shared" si="91"/>
        <v>1500</v>
      </c>
      <c r="T289" s="645">
        <f>T288+T290</f>
        <v>0</v>
      </c>
      <c r="U289" s="624">
        <f>U288+U290</f>
        <v>0</v>
      </c>
      <c r="V289" s="624">
        <f>V288+V290</f>
        <v>0</v>
      </c>
      <c r="W289" s="357">
        <f t="shared" si="92"/>
        <v>1500</v>
      </c>
    </row>
    <row r="290" spans="1:23" s="680" customFormat="1" ht="21" customHeight="1">
      <c r="A290" s="681"/>
      <c r="B290" s="676"/>
      <c r="C290" s="1326"/>
      <c r="D290" s="656" t="s">
        <v>17</v>
      </c>
      <c r="E290" s="682"/>
      <c r="F290" s="683"/>
      <c r="G290" s="678"/>
      <c r="H290" s="678"/>
      <c r="I290" s="678"/>
      <c r="J290" s="678"/>
      <c r="K290" s="678"/>
      <c r="L290" s="678">
        <v>1500</v>
      </c>
      <c r="M290" s="678"/>
      <c r="N290" s="678"/>
      <c r="O290" s="678"/>
      <c r="P290" s="678"/>
      <c r="Q290" s="678"/>
      <c r="R290" s="684"/>
      <c r="S290" s="659">
        <f t="shared" si="91"/>
        <v>1500</v>
      </c>
      <c r="T290" s="685"/>
      <c r="U290" s="679"/>
      <c r="V290" s="678"/>
      <c r="W290" s="659">
        <f t="shared" si="92"/>
        <v>1500</v>
      </c>
    </row>
    <row r="291" spans="1:23" s="384" customFormat="1" ht="21" customHeight="1">
      <c r="A291" s="436"/>
      <c r="B291" s="422"/>
      <c r="C291" s="1326" t="s">
        <v>613</v>
      </c>
      <c r="D291" s="354" t="s">
        <v>302</v>
      </c>
      <c r="E291" s="625"/>
      <c r="F291" s="639"/>
      <c r="G291" s="628"/>
      <c r="H291" s="628"/>
      <c r="I291" s="628"/>
      <c r="J291" s="628"/>
      <c r="K291" s="628"/>
      <c r="L291" s="628"/>
      <c r="M291" s="628"/>
      <c r="N291" s="628"/>
      <c r="O291" s="628"/>
      <c r="P291" s="628"/>
      <c r="Q291" s="628"/>
      <c r="R291" s="644"/>
      <c r="S291" s="357">
        <f t="shared" si="91"/>
        <v>0</v>
      </c>
      <c r="T291" s="646"/>
      <c r="U291" s="629"/>
      <c r="V291" s="628"/>
      <c r="W291" s="357">
        <f t="shared" si="92"/>
        <v>0</v>
      </c>
    </row>
    <row r="292" spans="1:23" s="384" customFormat="1" ht="21" customHeight="1">
      <c r="A292" s="436"/>
      <c r="B292" s="422"/>
      <c r="C292" s="1326"/>
      <c r="D292" s="361" t="s">
        <v>303</v>
      </c>
      <c r="E292" s="625" t="s">
        <v>349</v>
      </c>
      <c r="F292" s="639"/>
      <c r="G292" s="624">
        <f>G291+G293</f>
        <v>0</v>
      </c>
      <c r="H292" s="624">
        <f aca="true" t="shared" si="101" ref="H292:R292">H291+H293</f>
        <v>0</v>
      </c>
      <c r="I292" s="624">
        <f t="shared" si="101"/>
        <v>0</v>
      </c>
      <c r="J292" s="624">
        <f t="shared" si="101"/>
        <v>0</v>
      </c>
      <c r="K292" s="624">
        <f t="shared" si="101"/>
        <v>0</v>
      </c>
      <c r="L292" s="624">
        <f t="shared" si="101"/>
        <v>12000</v>
      </c>
      <c r="M292" s="624">
        <f t="shared" si="101"/>
        <v>0</v>
      </c>
      <c r="N292" s="624">
        <f t="shared" si="101"/>
        <v>0</v>
      </c>
      <c r="O292" s="624">
        <f t="shared" si="101"/>
        <v>0</v>
      </c>
      <c r="P292" s="624">
        <f t="shared" si="101"/>
        <v>0</v>
      </c>
      <c r="Q292" s="624">
        <f t="shared" si="101"/>
        <v>0</v>
      </c>
      <c r="R292" s="643">
        <f t="shared" si="101"/>
        <v>0</v>
      </c>
      <c r="S292" s="357">
        <f t="shared" si="91"/>
        <v>12000</v>
      </c>
      <c r="T292" s="645">
        <f>T291+T293</f>
        <v>0</v>
      </c>
      <c r="U292" s="624">
        <f>U291+U293</f>
        <v>0</v>
      </c>
      <c r="V292" s="624">
        <f>V291+V293</f>
        <v>0</v>
      </c>
      <c r="W292" s="357">
        <f t="shared" si="92"/>
        <v>12000</v>
      </c>
    </row>
    <row r="293" spans="1:23" s="680" customFormat="1" ht="21" customHeight="1">
      <c r="A293" s="681"/>
      <c r="B293" s="676"/>
      <c r="C293" s="1326"/>
      <c r="D293" s="656" t="s">
        <v>17</v>
      </c>
      <c r="E293" s="682"/>
      <c r="F293" s="683"/>
      <c r="G293" s="678"/>
      <c r="H293" s="678"/>
      <c r="I293" s="678"/>
      <c r="J293" s="678"/>
      <c r="K293" s="678"/>
      <c r="L293" s="678">
        <v>12000</v>
      </c>
      <c r="M293" s="678"/>
      <c r="N293" s="678"/>
      <c r="O293" s="678"/>
      <c r="P293" s="678"/>
      <c r="Q293" s="678"/>
      <c r="R293" s="684"/>
      <c r="S293" s="659">
        <f t="shared" si="91"/>
        <v>12000</v>
      </c>
      <c r="T293" s="685"/>
      <c r="U293" s="679"/>
      <c r="V293" s="678"/>
      <c r="W293" s="659">
        <f t="shared" si="92"/>
        <v>12000</v>
      </c>
    </row>
    <row r="294" spans="1:23" s="384" customFormat="1" ht="21" customHeight="1">
      <c r="A294" s="436"/>
      <c r="B294" s="422"/>
      <c r="C294" s="1326" t="s">
        <v>655</v>
      </c>
      <c r="D294" s="354" t="s">
        <v>302</v>
      </c>
      <c r="E294" s="625" t="s">
        <v>349</v>
      </c>
      <c r="F294" s="639"/>
      <c r="G294" s="628"/>
      <c r="H294" s="628"/>
      <c r="I294" s="628"/>
      <c r="J294" s="628"/>
      <c r="K294" s="628"/>
      <c r="L294" s="628"/>
      <c r="M294" s="628"/>
      <c r="N294" s="628"/>
      <c r="O294" s="628"/>
      <c r="P294" s="628"/>
      <c r="Q294" s="628"/>
      <c r="R294" s="644"/>
      <c r="S294" s="357">
        <f t="shared" si="91"/>
        <v>0</v>
      </c>
      <c r="T294" s="646"/>
      <c r="U294" s="629"/>
      <c r="V294" s="628"/>
      <c r="W294" s="357">
        <f t="shared" si="92"/>
        <v>0</v>
      </c>
    </row>
    <row r="295" spans="1:23" s="384" customFormat="1" ht="21" customHeight="1">
      <c r="A295" s="436"/>
      <c r="B295" s="422"/>
      <c r="C295" s="1326"/>
      <c r="D295" s="361" t="s">
        <v>303</v>
      </c>
      <c r="E295" s="625"/>
      <c r="F295" s="639"/>
      <c r="G295" s="624">
        <f>G294+G296</f>
        <v>0</v>
      </c>
      <c r="H295" s="624">
        <f aca="true" t="shared" si="102" ref="H295:R295">H294+H296</f>
        <v>0</v>
      </c>
      <c r="I295" s="624">
        <f t="shared" si="102"/>
        <v>2069</v>
      </c>
      <c r="J295" s="624">
        <f t="shared" si="102"/>
        <v>0</v>
      </c>
      <c r="K295" s="624">
        <f t="shared" si="102"/>
        <v>0</v>
      </c>
      <c r="L295" s="624">
        <f t="shared" si="102"/>
        <v>0</v>
      </c>
      <c r="M295" s="624">
        <f t="shared" si="102"/>
        <v>0</v>
      </c>
      <c r="N295" s="624">
        <f t="shared" si="102"/>
        <v>0</v>
      </c>
      <c r="O295" s="624">
        <f t="shared" si="102"/>
        <v>0</v>
      </c>
      <c r="P295" s="624">
        <f t="shared" si="102"/>
        <v>0</v>
      </c>
      <c r="Q295" s="624">
        <f t="shared" si="102"/>
        <v>0</v>
      </c>
      <c r="R295" s="643">
        <f t="shared" si="102"/>
        <v>-2069</v>
      </c>
      <c r="S295" s="357">
        <f t="shared" si="91"/>
        <v>0</v>
      </c>
      <c r="T295" s="645">
        <f>T294+T296</f>
        <v>0</v>
      </c>
      <c r="U295" s="624">
        <f>U294+U296</f>
        <v>0</v>
      </c>
      <c r="V295" s="624">
        <f>V294+V296</f>
        <v>0</v>
      </c>
      <c r="W295" s="357">
        <f t="shared" si="92"/>
        <v>0</v>
      </c>
    </row>
    <row r="296" spans="1:23" s="694" customFormat="1" ht="21" customHeight="1">
      <c r="A296" s="686"/>
      <c r="B296" s="687"/>
      <c r="C296" s="1326"/>
      <c r="D296" s="656" t="s">
        <v>17</v>
      </c>
      <c r="E296" s="688"/>
      <c r="F296" s="689"/>
      <c r="G296" s="690"/>
      <c r="H296" s="690"/>
      <c r="I296" s="690">
        <v>2069</v>
      </c>
      <c r="J296" s="690"/>
      <c r="K296" s="690"/>
      <c r="L296" s="690"/>
      <c r="M296" s="690">
        <v>0</v>
      </c>
      <c r="N296" s="690"/>
      <c r="O296" s="690"/>
      <c r="P296" s="690"/>
      <c r="Q296" s="690"/>
      <c r="R296" s="691">
        <v>-2069</v>
      </c>
      <c r="S296" s="672">
        <f t="shared" si="91"/>
        <v>0</v>
      </c>
      <c r="T296" s="692"/>
      <c r="U296" s="693"/>
      <c r="V296" s="690"/>
      <c r="W296" s="672">
        <f t="shared" si="92"/>
        <v>0</v>
      </c>
    </row>
    <row r="297" spans="1:23" s="384" customFormat="1" ht="21" customHeight="1">
      <c r="A297" s="436"/>
      <c r="B297" s="422"/>
      <c r="C297" s="1326" t="s">
        <v>656</v>
      </c>
      <c r="D297" s="354" t="s">
        <v>302</v>
      </c>
      <c r="E297" s="625"/>
      <c r="F297" s="639"/>
      <c r="G297" s="628"/>
      <c r="H297" s="628"/>
      <c r="I297" s="628"/>
      <c r="J297" s="628"/>
      <c r="K297" s="628"/>
      <c r="L297" s="628"/>
      <c r="M297" s="628"/>
      <c r="N297" s="628"/>
      <c r="O297" s="628"/>
      <c r="P297" s="628"/>
      <c r="Q297" s="628"/>
      <c r="R297" s="644"/>
      <c r="S297" s="357">
        <f t="shared" si="91"/>
        <v>0</v>
      </c>
      <c r="T297" s="646"/>
      <c r="U297" s="629"/>
      <c r="V297" s="628"/>
      <c r="W297" s="357">
        <f t="shared" si="92"/>
        <v>0</v>
      </c>
    </row>
    <row r="298" spans="1:23" s="384" customFormat="1" ht="21" customHeight="1">
      <c r="A298" s="436"/>
      <c r="B298" s="422"/>
      <c r="C298" s="1326"/>
      <c r="D298" s="361" t="s">
        <v>303</v>
      </c>
      <c r="E298" s="625" t="s">
        <v>349</v>
      </c>
      <c r="F298" s="639"/>
      <c r="G298" s="624">
        <f>G297+G299</f>
        <v>0</v>
      </c>
      <c r="H298" s="624">
        <f aca="true" t="shared" si="103" ref="H298:Q298">H297+H299</f>
        <v>0</v>
      </c>
      <c r="I298" s="624">
        <f t="shared" si="103"/>
        <v>2540</v>
      </c>
      <c r="J298" s="624">
        <f t="shared" si="103"/>
        <v>0</v>
      </c>
      <c r="K298" s="624">
        <f t="shared" si="103"/>
        <v>0</v>
      </c>
      <c r="L298" s="624">
        <f t="shared" si="103"/>
        <v>0</v>
      </c>
      <c r="M298" s="624">
        <f t="shared" si="103"/>
        <v>0</v>
      </c>
      <c r="N298" s="624">
        <f t="shared" si="103"/>
        <v>0</v>
      </c>
      <c r="O298" s="624">
        <f t="shared" si="103"/>
        <v>0</v>
      </c>
      <c r="P298" s="624">
        <f t="shared" si="103"/>
        <v>0</v>
      </c>
      <c r="Q298" s="624">
        <f t="shared" si="103"/>
        <v>0</v>
      </c>
      <c r="R298" s="643">
        <f>R297+R299</f>
        <v>-2540</v>
      </c>
      <c r="S298" s="363">
        <f>S297+S299</f>
        <v>0</v>
      </c>
      <c r="T298" s="645">
        <f>T297+T299</f>
        <v>0</v>
      </c>
      <c r="U298" s="624">
        <f>U297+U299</f>
        <v>0</v>
      </c>
      <c r="V298" s="624">
        <f>V297+V299</f>
        <v>0</v>
      </c>
      <c r="W298" s="357">
        <f t="shared" si="92"/>
        <v>0</v>
      </c>
    </row>
    <row r="299" spans="1:23" s="680" customFormat="1" ht="21" customHeight="1">
      <c r="A299" s="681"/>
      <c r="B299" s="676"/>
      <c r="C299" s="1326"/>
      <c r="D299" s="656" t="s">
        <v>17</v>
      </c>
      <c r="E299" s="682"/>
      <c r="F299" s="683"/>
      <c r="G299" s="678"/>
      <c r="H299" s="678"/>
      <c r="I299" s="678">
        <v>2540</v>
      </c>
      <c r="J299" s="678"/>
      <c r="K299" s="678"/>
      <c r="L299" s="678">
        <v>0</v>
      </c>
      <c r="M299" s="678"/>
      <c r="N299" s="678"/>
      <c r="O299" s="678"/>
      <c r="P299" s="678"/>
      <c r="Q299" s="678"/>
      <c r="R299" s="684">
        <v>-2540</v>
      </c>
      <c r="S299" s="659">
        <f t="shared" si="91"/>
        <v>0</v>
      </c>
      <c r="T299" s="685"/>
      <c r="U299" s="679"/>
      <c r="V299" s="678"/>
      <c r="W299" s="659">
        <f t="shared" si="92"/>
        <v>0</v>
      </c>
    </row>
    <row r="300" spans="1:23" s="384" customFormat="1" ht="21" customHeight="1" hidden="1">
      <c r="A300" s="436"/>
      <c r="B300" s="422"/>
      <c r="C300" s="1342"/>
      <c r="D300" s="354" t="s">
        <v>302</v>
      </c>
      <c r="E300" s="625"/>
      <c r="F300" s="639"/>
      <c r="G300" s="628"/>
      <c r="H300" s="628"/>
      <c r="I300" s="628"/>
      <c r="J300" s="628"/>
      <c r="K300" s="628"/>
      <c r="L300" s="628"/>
      <c r="M300" s="628"/>
      <c r="N300" s="628"/>
      <c r="O300" s="628"/>
      <c r="P300" s="628"/>
      <c r="Q300" s="628"/>
      <c r="R300" s="644"/>
      <c r="S300" s="357">
        <f t="shared" si="91"/>
        <v>0</v>
      </c>
      <c r="T300" s="646"/>
      <c r="U300" s="629"/>
      <c r="V300" s="628"/>
      <c r="W300" s="357">
        <f t="shared" si="92"/>
        <v>0</v>
      </c>
    </row>
    <row r="301" spans="1:23" s="384" customFormat="1" ht="21" customHeight="1" hidden="1">
      <c r="A301" s="436"/>
      <c r="B301" s="422"/>
      <c r="C301" s="1343"/>
      <c r="D301" s="361" t="s">
        <v>303</v>
      </c>
      <c r="E301" s="625" t="s">
        <v>349</v>
      </c>
      <c r="F301" s="916"/>
      <c r="G301" s="624">
        <f aca="true" t="shared" si="104" ref="G301:R301">G300+G302</f>
        <v>0</v>
      </c>
      <c r="H301" s="624">
        <f t="shared" si="104"/>
        <v>0</v>
      </c>
      <c r="I301" s="624">
        <f t="shared" si="104"/>
        <v>0</v>
      </c>
      <c r="J301" s="624">
        <f t="shared" si="104"/>
        <v>0</v>
      </c>
      <c r="K301" s="624">
        <f t="shared" si="104"/>
        <v>0</v>
      </c>
      <c r="L301" s="624">
        <f t="shared" si="104"/>
        <v>0</v>
      </c>
      <c r="M301" s="624">
        <f t="shared" si="104"/>
        <v>0</v>
      </c>
      <c r="N301" s="624">
        <f t="shared" si="104"/>
        <v>0</v>
      </c>
      <c r="O301" s="624">
        <f t="shared" si="104"/>
        <v>0</v>
      </c>
      <c r="P301" s="624">
        <f t="shared" si="104"/>
        <v>0</v>
      </c>
      <c r="Q301" s="624">
        <f t="shared" si="104"/>
        <v>0</v>
      </c>
      <c r="R301" s="643">
        <f t="shared" si="104"/>
        <v>0</v>
      </c>
      <c r="S301" s="637">
        <f t="shared" si="91"/>
        <v>0</v>
      </c>
      <c r="T301" s="645">
        <f>T300+T302</f>
        <v>0</v>
      </c>
      <c r="U301" s="624">
        <f>U300+U302</f>
        <v>0</v>
      </c>
      <c r="V301" s="624">
        <f>V300+V302</f>
        <v>0</v>
      </c>
      <c r="W301" s="637">
        <f t="shared" si="92"/>
        <v>0</v>
      </c>
    </row>
    <row r="302" spans="1:23" s="680" customFormat="1" ht="21" customHeight="1" hidden="1">
      <c r="A302" s="681"/>
      <c r="B302" s="676"/>
      <c r="C302" s="1344"/>
      <c r="D302" s="697" t="s">
        <v>17</v>
      </c>
      <c r="E302" s="682"/>
      <c r="F302" s="699"/>
      <c r="G302" s="700"/>
      <c r="H302" s="700"/>
      <c r="I302" s="700"/>
      <c r="J302" s="700"/>
      <c r="K302" s="700"/>
      <c r="L302" s="700"/>
      <c r="M302" s="700">
        <v>0</v>
      </c>
      <c r="N302" s="700"/>
      <c r="O302" s="700"/>
      <c r="P302" s="700"/>
      <c r="Q302" s="700"/>
      <c r="R302" s="700">
        <v>0</v>
      </c>
      <c r="S302" s="659">
        <f t="shared" si="91"/>
        <v>0</v>
      </c>
      <c r="T302" s="701"/>
      <c r="U302" s="701"/>
      <c r="V302" s="700"/>
      <c r="W302" s="659">
        <f t="shared" si="92"/>
        <v>0</v>
      </c>
    </row>
    <row r="303" spans="1:23" s="680" customFormat="1" ht="21" customHeight="1">
      <c r="A303" s="911"/>
      <c r="B303" s="912"/>
      <c r="C303" s="913"/>
      <c r="D303" s="354" t="s">
        <v>302</v>
      </c>
      <c r="E303" s="914"/>
      <c r="F303" s="918"/>
      <c r="G303" s="624"/>
      <c r="H303" s="919"/>
      <c r="I303" s="919"/>
      <c r="J303" s="919"/>
      <c r="K303" s="919"/>
      <c r="L303" s="919"/>
      <c r="M303" s="919"/>
      <c r="N303" s="919"/>
      <c r="O303" s="919"/>
      <c r="P303" s="919"/>
      <c r="Q303" s="919"/>
      <c r="R303" s="919"/>
      <c r="S303" s="915">
        <f t="shared" si="91"/>
        <v>0</v>
      </c>
      <c r="T303" s="920"/>
      <c r="U303" s="920"/>
      <c r="V303" s="919"/>
      <c r="W303" s="915">
        <f t="shared" si="92"/>
        <v>0</v>
      </c>
    </row>
    <row r="304" spans="1:23" s="680" customFormat="1" ht="21" customHeight="1">
      <c r="A304" s="911"/>
      <c r="B304" s="912"/>
      <c r="C304" s="913" t="s">
        <v>651</v>
      </c>
      <c r="D304" s="361" t="s">
        <v>303</v>
      </c>
      <c r="E304" s="914" t="s">
        <v>349</v>
      </c>
      <c r="F304" s="918"/>
      <c r="G304" s="624">
        <f>G303+G305</f>
        <v>0</v>
      </c>
      <c r="H304" s="624">
        <f aca="true" t="shared" si="105" ref="H304:V304">H303+H305</f>
        <v>0</v>
      </c>
      <c r="I304" s="624">
        <f t="shared" si="105"/>
        <v>0</v>
      </c>
      <c r="J304" s="624">
        <f t="shared" si="105"/>
        <v>0</v>
      </c>
      <c r="K304" s="624">
        <f t="shared" si="105"/>
        <v>0</v>
      </c>
      <c r="L304" s="624">
        <f t="shared" si="105"/>
        <v>0</v>
      </c>
      <c r="M304" s="624">
        <f t="shared" si="105"/>
        <v>0</v>
      </c>
      <c r="N304" s="624">
        <f t="shared" si="105"/>
        <v>0</v>
      </c>
      <c r="O304" s="624">
        <f t="shared" si="105"/>
        <v>0</v>
      </c>
      <c r="P304" s="624">
        <f t="shared" si="105"/>
        <v>17780</v>
      </c>
      <c r="Q304" s="624">
        <f t="shared" si="105"/>
        <v>0</v>
      </c>
      <c r="R304" s="624">
        <f t="shared" si="105"/>
        <v>0</v>
      </c>
      <c r="S304" s="915">
        <f t="shared" si="91"/>
        <v>17780</v>
      </c>
      <c r="T304" s="624">
        <f t="shared" si="105"/>
        <v>0</v>
      </c>
      <c r="U304" s="624">
        <f t="shared" si="105"/>
        <v>0</v>
      </c>
      <c r="V304" s="624">
        <f t="shared" si="105"/>
        <v>0</v>
      </c>
      <c r="W304" s="915">
        <f t="shared" si="92"/>
        <v>17780</v>
      </c>
    </row>
    <row r="305" spans="1:23" s="680" customFormat="1" ht="21" customHeight="1">
      <c r="A305" s="911"/>
      <c r="B305" s="912"/>
      <c r="C305" s="913"/>
      <c r="D305" s="697" t="s">
        <v>17</v>
      </c>
      <c r="E305" s="682"/>
      <c r="F305" s="699"/>
      <c r="G305" s="700"/>
      <c r="H305" s="700"/>
      <c r="I305" s="700">
        <v>0</v>
      </c>
      <c r="J305" s="700"/>
      <c r="K305" s="700"/>
      <c r="L305" s="700"/>
      <c r="M305" s="700">
        <v>0</v>
      </c>
      <c r="N305" s="700"/>
      <c r="O305" s="700"/>
      <c r="P305" s="700">
        <v>17780</v>
      </c>
      <c r="Q305" s="700"/>
      <c r="R305" s="700"/>
      <c r="S305" s="659">
        <f t="shared" si="91"/>
        <v>17780</v>
      </c>
      <c r="T305" s="701"/>
      <c r="U305" s="701"/>
      <c r="V305" s="700"/>
      <c r="W305" s="659">
        <f t="shared" si="92"/>
        <v>17780</v>
      </c>
    </row>
    <row r="306" spans="1:24" ht="21" customHeight="1" thickBot="1">
      <c r="A306" s="437"/>
      <c r="B306" s="437"/>
      <c r="C306" s="437" t="s">
        <v>382</v>
      </c>
      <c r="D306" s="453" t="s">
        <v>302</v>
      </c>
      <c r="E306" s="438"/>
      <c r="F306" s="443">
        <f>SUM(F9:F264)</f>
        <v>104</v>
      </c>
      <c r="G306" s="627">
        <f aca="true" t="shared" si="106" ref="G306:V306"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303)</f>
        <v>151178</v>
      </c>
      <c r="H306" s="627">
        <f t="shared" si="106"/>
        <v>29754</v>
      </c>
      <c r="I306" s="627">
        <f t="shared" si="106"/>
        <v>725854</v>
      </c>
      <c r="J306" s="627">
        <f t="shared" si="106"/>
        <v>60800</v>
      </c>
      <c r="K306" s="627">
        <f t="shared" si="106"/>
        <v>208043</v>
      </c>
      <c r="L306" s="627">
        <f t="shared" si="106"/>
        <v>207465</v>
      </c>
      <c r="M306" s="627">
        <f t="shared" si="106"/>
        <v>84345</v>
      </c>
      <c r="N306" s="627">
        <f t="shared" si="106"/>
        <v>31698</v>
      </c>
      <c r="O306" s="627">
        <f t="shared" si="106"/>
        <v>0</v>
      </c>
      <c r="P306" s="627">
        <f t="shared" si="106"/>
        <v>0</v>
      </c>
      <c r="Q306" s="627">
        <f t="shared" si="106"/>
        <v>0</v>
      </c>
      <c r="R306" s="627">
        <f t="shared" si="106"/>
        <v>682759</v>
      </c>
      <c r="S306" s="627">
        <f t="shared" si="106"/>
        <v>2181896</v>
      </c>
      <c r="T306" s="627">
        <f t="shared" si="106"/>
        <v>0</v>
      </c>
      <c r="U306" s="627">
        <f t="shared" si="106"/>
        <v>0</v>
      </c>
      <c r="V306" s="627">
        <f t="shared" si="106"/>
        <v>984978</v>
      </c>
      <c r="W306" s="917">
        <f t="shared" si="92"/>
        <v>3166874</v>
      </c>
      <c r="X306" s="439"/>
    </row>
    <row r="307" spans="1:24" ht="21" customHeight="1" thickBot="1" thickTop="1">
      <c r="A307" s="440"/>
      <c r="B307" s="440"/>
      <c r="C307" s="441" t="s">
        <v>382</v>
      </c>
      <c r="D307" s="453" t="s">
        <v>303</v>
      </c>
      <c r="E307" s="442"/>
      <c r="F307" s="443"/>
      <c r="G307" s="627">
        <f aca="true" t="shared" si="107" ref="G307:V307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304)</f>
        <v>155355</v>
      </c>
      <c r="H307" s="627">
        <f t="shared" si="107"/>
        <v>31776</v>
      </c>
      <c r="I307" s="627">
        <f t="shared" si="107"/>
        <v>771257</v>
      </c>
      <c r="J307" s="627">
        <f t="shared" si="107"/>
        <v>60800</v>
      </c>
      <c r="K307" s="627">
        <f t="shared" si="107"/>
        <v>223449</v>
      </c>
      <c r="L307" s="627">
        <f t="shared" si="107"/>
        <v>223615</v>
      </c>
      <c r="M307" s="627">
        <f t="shared" si="107"/>
        <v>89345</v>
      </c>
      <c r="N307" s="627">
        <f t="shared" si="107"/>
        <v>42696</v>
      </c>
      <c r="O307" s="627">
        <f t="shared" si="107"/>
        <v>0</v>
      </c>
      <c r="P307" s="627">
        <f t="shared" si="107"/>
        <v>17780</v>
      </c>
      <c r="Q307" s="627">
        <f t="shared" si="107"/>
        <v>0</v>
      </c>
      <c r="R307" s="627">
        <f t="shared" si="107"/>
        <v>669502</v>
      </c>
      <c r="S307" s="627">
        <f t="shared" si="107"/>
        <v>2285575</v>
      </c>
      <c r="T307" s="627">
        <f t="shared" si="107"/>
        <v>0</v>
      </c>
      <c r="U307" s="627">
        <f t="shared" si="107"/>
        <v>0</v>
      </c>
      <c r="V307" s="627">
        <f t="shared" si="107"/>
        <v>986581</v>
      </c>
      <c r="W307" s="357">
        <f t="shared" si="92"/>
        <v>3272156</v>
      </c>
      <c r="X307" s="439"/>
    </row>
    <row r="308" spans="1:23" s="929" customFormat="1" ht="21" customHeight="1" thickBot="1" thickTop="1">
      <c r="A308" s="926"/>
      <c r="B308" s="927"/>
      <c r="C308" s="928" t="s">
        <v>382</v>
      </c>
      <c r="D308" s="702" t="s">
        <v>17</v>
      </c>
      <c r="E308" s="703"/>
      <c r="F308" s="704"/>
      <c r="G308" s="925">
        <f aca="true" t="shared" si="108" ref="G308:V308">SUM(G11+G14+G17+G20+G23+G26+G29+G32+G35+G38+G41+G44+G47+G50+G53+G56+G59+G62+G65+G68+G71+G74+G77+G80+G83+G86+G89+G92+G95+G98+G101+G104+G107+G110+G113+G116+G119+G122+G125+G128+G131+G134+G137+G140+G143+G146+G149+G152+G155+G158+G161+G164+G167+G170+G173+G176+G179+G182+G185+G188+G191+G194+G197+G200+G203+G206+G209+G212+G215+G218+G221+G224+G227+G230+G233+G236+G239+G242+G245+G248+G251+G254+G257+G260+G263+G266+G269+G272+G275+G278+G281+G284+G287+G290+G293+G296+G299+G302+G305)</f>
        <v>4177</v>
      </c>
      <c r="H308" s="925">
        <f t="shared" si="108"/>
        <v>2022</v>
      </c>
      <c r="I308" s="925">
        <f t="shared" si="108"/>
        <v>45403</v>
      </c>
      <c r="J308" s="925">
        <f t="shared" si="108"/>
        <v>0</v>
      </c>
      <c r="K308" s="925">
        <f t="shared" si="108"/>
        <v>15406</v>
      </c>
      <c r="L308" s="925">
        <f t="shared" si="108"/>
        <v>16150</v>
      </c>
      <c r="M308" s="925">
        <f t="shared" si="108"/>
        <v>5000</v>
      </c>
      <c r="N308" s="925">
        <f t="shared" si="108"/>
        <v>10998</v>
      </c>
      <c r="O308" s="925">
        <f t="shared" si="108"/>
        <v>0</v>
      </c>
      <c r="P308" s="925">
        <f t="shared" si="108"/>
        <v>17780</v>
      </c>
      <c r="Q308" s="925">
        <f t="shared" si="108"/>
        <v>0</v>
      </c>
      <c r="R308" s="925">
        <f t="shared" si="108"/>
        <v>-13257</v>
      </c>
      <c r="S308" s="925">
        <f t="shared" si="108"/>
        <v>103679</v>
      </c>
      <c r="T308" s="925">
        <f t="shared" si="108"/>
        <v>0</v>
      </c>
      <c r="U308" s="925">
        <f t="shared" si="108"/>
        <v>0</v>
      </c>
      <c r="V308" s="925">
        <f t="shared" si="108"/>
        <v>1603</v>
      </c>
      <c r="W308" s="659">
        <f t="shared" si="92"/>
        <v>105282</v>
      </c>
    </row>
    <row r="309" ht="18.75" thickTop="1"/>
    <row r="313" ht="18">
      <c r="T313" s="343"/>
    </row>
    <row r="314" spans="3:14" ht="18">
      <c r="C314" s="1345"/>
      <c r="D314" s="1345"/>
      <c r="E314" s="1345"/>
      <c r="L314" s="451"/>
      <c r="M314" s="451">
        <v>242635</v>
      </c>
      <c r="N314" s="451"/>
    </row>
    <row r="315" spans="12:14" ht="18">
      <c r="L315" s="451"/>
      <c r="M315" s="451">
        <v>6860</v>
      </c>
      <c r="N315" s="451"/>
    </row>
    <row r="316" spans="3:14" ht="18">
      <c r="C316" s="452"/>
      <c r="L316" s="451"/>
      <c r="M316" s="451">
        <f>SUM(M314:M315)</f>
        <v>249495</v>
      </c>
      <c r="N316" s="451"/>
    </row>
  </sheetData>
  <sheetProtection selectLockedCells="1" selectUnlockedCells="1"/>
  <autoFilter ref="A8:AC308"/>
  <mergeCells count="216">
    <mergeCell ref="C261:C263"/>
    <mergeCell ref="E261:E263"/>
    <mergeCell ref="C264:C266"/>
    <mergeCell ref="E264:E266"/>
    <mergeCell ref="C267:C269"/>
    <mergeCell ref="E267:E269"/>
    <mergeCell ref="C270:C272"/>
    <mergeCell ref="E270:E272"/>
    <mergeCell ref="C314:E314"/>
    <mergeCell ref="C273:C275"/>
    <mergeCell ref="E273:E275"/>
    <mergeCell ref="C276:C278"/>
    <mergeCell ref="E276:E278"/>
    <mergeCell ref="C279:C281"/>
    <mergeCell ref="C282:C284"/>
    <mergeCell ref="E279:E281"/>
    <mergeCell ref="E282:E284"/>
    <mergeCell ref="C285:C287"/>
    <mergeCell ref="C288:C290"/>
    <mergeCell ref="C291:C293"/>
    <mergeCell ref="C294:C296"/>
    <mergeCell ref="C297:C299"/>
    <mergeCell ref="C300:C302"/>
    <mergeCell ref="C246:C248"/>
    <mergeCell ref="E246:E248"/>
    <mergeCell ref="C249:C251"/>
    <mergeCell ref="E249:E251"/>
    <mergeCell ref="C252:C254"/>
    <mergeCell ref="E252:E254"/>
    <mergeCell ref="C255:C257"/>
    <mergeCell ref="E255:E257"/>
    <mergeCell ref="C258:C260"/>
    <mergeCell ref="E258:E260"/>
    <mergeCell ref="C231:C233"/>
    <mergeCell ref="E231:E233"/>
    <mergeCell ref="C234:C236"/>
    <mergeCell ref="E234:E236"/>
    <mergeCell ref="C237:C239"/>
    <mergeCell ref="E237:E239"/>
    <mergeCell ref="C240:C242"/>
    <mergeCell ref="E240:E242"/>
    <mergeCell ref="C243:C245"/>
    <mergeCell ref="E243:E245"/>
    <mergeCell ref="C213:C215"/>
    <mergeCell ref="E213:E215"/>
    <mergeCell ref="C216:C218"/>
    <mergeCell ref="E216:E218"/>
    <mergeCell ref="E219:E221"/>
    <mergeCell ref="E222:E224"/>
    <mergeCell ref="E225:E227"/>
    <mergeCell ref="C228:C230"/>
    <mergeCell ref="E228:E230"/>
    <mergeCell ref="C198:C200"/>
    <mergeCell ref="E198:E200"/>
    <mergeCell ref="C201:C203"/>
    <mergeCell ref="E201:E203"/>
    <mergeCell ref="C204:C206"/>
    <mergeCell ref="E204:E206"/>
    <mergeCell ref="C207:C209"/>
    <mergeCell ref="E207:E209"/>
    <mergeCell ref="C210:C212"/>
    <mergeCell ref="E210:E212"/>
    <mergeCell ref="C183:C185"/>
    <mergeCell ref="E183:E185"/>
    <mergeCell ref="C186:C188"/>
    <mergeCell ref="E186:E188"/>
    <mergeCell ref="C189:C191"/>
    <mergeCell ref="E189:E191"/>
    <mergeCell ref="C192:C194"/>
    <mergeCell ref="E192:E194"/>
    <mergeCell ref="C195:C197"/>
    <mergeCell ref="E195:E197"/>
    <mergeCell ref="C168:C170"/>
    <mergeCell ref="E168:E170"/>
    <mergeCell ref="C171:C173"/>
    <mergeCell ref="E171:E173"/>
    <mergeCell ref="C174:C176"/>
    <mergeCell ref="E174:E176"/>
    <mergeCell ref="C177:C179"/>
    <mergeCell ref="E177:E179"/>
    <mergeCell ref="C180:C182"/>
    <mergeCell ref="E180:E182"/>
    <mergeCell ref="C153:C155"/>
    <mergeCell ref="E153:E155"/>
    <mergeCell ref="C156:C158"/>
    <mergeCell ref="E156:E158"/>
    <mergeCell ref="C159:C161"/>
    <mergeCell ref="E159:E161"/>
    <mergeCell ref="C162:C164"/>
    <mergeCell ref="E162:E164"/>
    <mergeCell ref="C165:C167"/>
    <mergeCell ref="E165:E167"/>
    <mergeCell ref="C138:C140"/>
    <mergeCell ref="E138:E140"/>
    <mergeCell ref="C141:C143"/>
    <mergeCell ref="E141:E143"/>
    <mergeCell ref="C144:C145"/>
    <mergeCell ref="E144:E146"/>
    <mergeCell ref="C147:C149"/>
    <mergeCell ref="E147:E149"/>
    <mergeCell ref="C150:C152"/>
    <mergeCell ref="E150:E152"/>
    <mergeCell ref="C123:C125"/>
    <mergeCell ref="E123:E125"/>
    <mergeCell ref="C126:C128"/>
    <mergeCell ref="E126:E128"/>
    <mergeCell ref="C129:C131"/>
    <mergeCell ref="E129:E131"/>
    <mergeCell ref="C132:C134"/>
    <mergeCell ref="E132:E134"/>
    <mergeCell ref="C135:C137"/>
    <mergeCell ref="E135:E137"/>
    <mergeCell ref="C108:C110"/>
    <mergeCell ref="E108:E110"/>
    <mergeCell ref="C111:C113"/>
    <mergeCell ref="E111:E113"/>
    <mergeCell ref="C114:C116"/>
    <mergeCell ref="E114:E116"/>
    <mergeCell ref="C117:C119"/>
    <mergeCell ref="E117:E119"/>
    <mergeCell ref="C120:C122"/>
    <mergeCell ref="E120:E122"/>
    <mergeCell ref="C93:C95"/>
    <mergeCell ref="E93:E95"/>
    <mergeCell ref="C96:C98"/>
    <mergeCell ref="E96:E98"/>
    <mergeCell ref="C99:C101"/>
    <mergeCell ref="E99:E101"/>
    <mergeCell ref="C102:C104"/>
    <mergeCell ref="E102:E104"/>
    <mergeCell ref="C105:C107"/>
    <mergeCell ref="E105:E107"/>
    <mergeCell ref="C78:C80"/>
    <mergeCell ref="E78:E80"/>
    <mergeCell ref="C81:C83"/>
    <mergeCell ref="E81:E83"/>
    <mergeCell ref="C84:C86"/>
    <mergeCell ref="E84:E86"/>
    <mergeCell ref="C87:C89"/>
    <mergeCell ref="E87:E89"/>
    <mergeCell ref="C90:C92"/>
    <mergeCell ref="E90:E92"/>
    <mergeCell ref="C63:C65"/>
    <mergeCell ref="E63:E65"/>
    <mergeCell ref="C66:C68"/>
    <mergeCell ref="E66:E68"/>
    <mergeCell ref="C69:C71"/>
    <mergeCell ref="E69:E71"/>
    <mergeCell ref="C72:C74"/>
    <mergeCell ref="E72:E74"/>
    <mergeCell ref="C75:C77"/>
    <mergeCell ref="E75:E77"/>
    <mergeCell ref="C48:C50"/>
    <mergeCell ref="E48:E50"/>
    <mergeCell ref="C51:C53"/>
    <mergeCell ref="E51:E53"/>
    <mergeCell ref="C54:C56"/>
    <mergeCell ref="E54:E56"/>
    <mergeCell ref="C57:C59"/>
    <mergeCell ref="E57:E59"/>
    <mergeCell ref="C60:C62"/>
    <mergeCell ref="E60:E62"/>
    <mergeCell ref="C33:C35"/>
    <mergeCell ref="E33:E35"/>
    <mergeCell ref="C36:C38"/>
    <mergeCell ref="E36:E38"/>
    <mergeCell ref="C39:C41"/>
    <mergeCell ref="E39:E41"/>
    <mergeCell ref="C42:C44"/>
    <mergeCell ref="E42:E44"/>
    <mergeCell ref="C45:C47"/>
    <mergeCell ref="E45:E47"/>
    <mergeCell ref="C18:C20"/>
    <mergeCell ref="E18:E20"/>
    <mergeCell ref="C21:C23"/>
    <mergeCell ref="E21:E23"/>
    <mergeCell ref="C24:C26"/>
    <mergeCell ref="E24:E26"/>
    <mergeCell ref="C30:C32"/>
    <mergeCell ref="E30:E32"/>
    <mergeCell ref="C9:C11"/>
    <mergeCell ref="E9:E11"/>
    <mergeCell ref="C12:C14"/>
    <mergeCell ref="E12:E14"/>
    <mergeCell ref="O6:P7"/>
    <mergeCell ref="Q6:Q8"/>
    <mergeCell ref="C15:C17"/>
    <mergeCell ref="E15:E17"/>
    <mergeCell ref="C27:C29"/>
    <mergeCell ref="E27:E29"/>
    <mergeCell ref="W5:W8"/>
    <mergeCell ref="G6:G8"/>
    <mergeCell ref="H6:H8"/>
    <mergeCell ref="I6:I8"/>
    <mergeCell ref="J6:J8"/>
    <mergeCell ref="K6:L7"/>
    <mergeCell ref="R6:R8"/>
    <mergeCell ref="T6:T8"/>
    <mergeCell ref="M5:P5"/>
    <mergeCell ref="Q5:R5"/>
    <mergeCell ref="S5:S8"/>
    <mergeCell ref="T5:V5"/>
    <mergeCell ref="U6:U8"/>
    <mergeCell ref="V6:V8"/>
    <mergeCell ref="B2:C2"/>
    <mergeCell ref="B3:V3"/>
    <mergeCell ref="O4:P4"/>
    <mergeCell ref="T4:V4"/>
    <mergeCell ref="M6:M8"/>
    <mergeCell ref="N6:N8"/>
    <mergeCell ref="A5:A8"/>
    <mergeCell ref="B5:B8"/>
    <mergeCell ref="C5:C8"/>
    <mergeCell ref="E5:E8"/>
    <mergeCell ref="F5:F8"/>
    <mergeCell ref="G5:L5"/>
  </mergeCells>
  <printOptions/>
  <pageMargins left="0.03958333333333333" right="0.03958333333333333" top="0.15763888888888888" bottom="0.15763888888888888" header="0.5118055555555555" footer="0.5118055555555555"/>
  <pageSetup fitToHeight="0" fitToWidth="1" horizontalDpi="300" verticalDpi="3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="39" zoomScaleNormal="39" zoomScaleSheetLayoutView="75" zoomScalePageLayoutView="0" workbookViewId="0" topLeftCell="A1">
      <selection activeCell="C1" sqref="C1"/>
    </sheetView>
  </sheetViews>
  <sheetFormatPr defaultColWidth="9.140625" defaultRowHeight="15"/>
  <cols>
    <col min="1" max="1" width="4.57421875" style="936" customWidth="1"/>
    <col min="2" max="2" width="4.421875" style="471" customWidth="1"/>
    <col min="3" max="3" width="57.421875" style="1132" customWidth="1"/>
    <col min="4" max="4" width="14.421875" style="482" customWidth="1"/>
    <col min="5" max="6" width="7.00390625" style="1132" customWidth="1"/>
    <col min="7" max="18" width="17.421875" style="938" customWidth="1"/>
    <col min="19" max="19" width="19.421875" style="938" customWidth="1"/>
    <col min="20" max="22" width="18.421875" style="938" customWidth="1"/>
    <col min="23" max="23" width="17.421875" style="938" customWidth="1"/>
    <col min="24" max="24" width="9.140625" style="939" customWidth="1"/>
    <col min="25" max="16384" width="9.140625" style="456" customWidth="1"/>
  </cols>
  <sheetData>
    <row r="1" spans="3:6" ht="14.25">
      <c r="C1" s="937" t="s">
        <v>671</v>
      </c>
      <c r="D1" s="472"/>
      <c r="E1" s="456"/>
      <c r="F1" s="456"/>
    </row>
    <row r="2" spans="3:6" ht="14.25">
      <c r="C2" s="1355" t="s">
        <v>638</v>
      </c>
      <c r="D2" s="1355"/>
      <c r="E2" s="456"/>
      <c r="F2" s="456"/>
    </row>
    <row r="3" spans="1:23" ht="14.25">
      <c r="A3" s="940"/>
      <c r="B3" s="1356" t="s">
        <v>648</v>
      </c>
      <c r="C3" s="1356"/>
      <c r="D3" s="1356"/>
      <c r="E3" s="1356"/>
      <c r="F3" s="1356"/>
      <c r="G3" s="1356"/>
      <c r="H3" s="1356"/>
      <c r="I3" s="1356"/>
      <c r="J3" s="1356"/>
      <c r="K3" s="1356"/>
      <c r="L3" s="1356"/>
      <c r="M3" s="1356"/>
      <c r="N3" s="1356"/>
      <c r="O3" s="1356"/>
      <c r="P3" s="1356"/>
      <c r="Q3" s="1356"/>
      <c r="R3" s="1356"/>
      <c r="S3" s="1356"/>
      <c r="T3" s="1356"/>
      <c r="U3" s="1356"/>
      <c r="V3" s="1356"/>
      <c r="W3" s="940"/>
    </row>
    <row r="4" spans="3:23" ht="14.25">
      <c r="C4" s="941"/>
      <c r="D4" s="474"/>
      <c r="E4" s="942"/>
      <c r="F4" s="941"/>
      <c r="O4" s="943"/>
      <c r="P4" s="944"/>
      <c r="Q4" s="944"/>
      <c r="R4" s="1357" t="s">
        <v>411</v>
      </c>
      <c r="S4" s="1357"/>
      <c r="T4" s="1357"/>
      <c r="U4" s="1357"/>
      <c r="V4" s="1357"/>
      <c r="W4" s="936"/>
    </row>
    <row r="5" spans="1:23" ht="14.25">
      <c r="A5" s="945" t="s">
        <v>261</v>
      </c>
      <c r="B5" s="475" t="s">
        <v>262</v>
      </c>
      <c r="C5" s="946" t="s">
        <v>263</v>
      </c>
      <c r="D5" s="476"/>
      <c r="E5" s="947" t="s">
        <v>264</v>
      </c>
      <c r="F5" s="947" t="s">
        <v>265</v>
      </c>
      <c r="G5" s="947" t="s">
        <v>266</v>
      </c>
      <c r="H5" s="947" t="s">
        <v>267</v>
      </c>
      <c r="I5" s="947" t="s">
        <v>268</v>
      </c>
      <c r="J5" s="947" t="s">
        <v>269</v>
      </c>
      <c r="K5" s="947" t="s">
        <v>270</v>
      </c>
      <c r="L5" s="947" t="s">
        <v>271</v>
      </c>
      <c r="M5" s="947" t="s">
        <v>272</v>
      </c>
      <c r="N5" s="947" t="s">
        <v>273</v>
      </c>
      <c r="O5" s="947" t="s">
        <v>274</v>
      </c>
      <c r="P5" s="947" t="s">
        <v>275</v>
      </c>
      <c r="Q5" s="947" t="s">
        <v>276</v>
      </c>
      <c r="R5" s="947" t="s">
        <v>277</v>
      </c>
      <c r="S5" s="947" t="s">
        <v>278</v>
      </c>
      <c r="T5" s="947" t="s">
        <v>278</v>
      </c>
      <c r="U5" s="947" t="s">
        <v>412</v>
      </c>
      <c r="V5" s="947" t="s">
        <v>413</v>
      </c>
      <c r="W5" s="948" t="s">
        <v>414</v>
      </c>
    </row>
    <row r="6" spans="1:23" ht="17.25" customHeight="1">
      <c r="A6" s="1346" t="s">
        <v>0</v>
      </c>
      <c r="B6" s="1347" t="s">
        <v>1</v>
      </c>
      <c r="C6" s="1348" t="s">
        <v>2</v>
      </c>
      <c r="D6" s="477"/>
      <c r="E6" s="1349" t="s">
        <v>280</v>
      </c>
      <c r="F6" s="1349" t="s">
        <v>281</v>
      </c>
      <c r="G6" s="1350" t="s">
        <v>282</v>
      </c>
      <c r="H6" s="1350"/>
      <c r="I6" s="1350"/>
      <c r="J6" s="1350"/>
      <c r="K6" s="1350"/>
      <c r="L6" s="1350"/>
      <c r="M6" s="1350" t="s">
        <v>283</v>
      </c>
      <c r="N6" s="1350"/>
      <c r="O6" s="1350"/>
      <c r="P6" s="1350"/>
      <c r="Q6" s="1351" t="s">
        <v>284</v>
      </c>
      <c r="R6" s="1351"/>
      <c r="S6" s="1352" t="s">
        <v>285</v>
      </c>
      <c r="T6" s="1353" t="s">
        <v>286</v>
      </c>
      <c r="U6" s="1353"/>
      <c r="V6" s="1353"/>
      <c r="W6" s="1359" t="s">
        <v>287</v>
      </c>
    </row>
    <row r="7" spans="1:23" ht="17.25" customHeight="1">
      <c r="A7" s="1346"/>
      <c r="B7" s="1347"/>
      <c r="C7" s="1348"/>
      <c r="D7" s="478"/>
      <c r="E7" s="1349"/>
      <c r="F7" s="1349"/>
      <c r="G7" s="1360" t="s">
        <v>288</v>
      </c>
      <c r="H7" s="1361" t="s">
        <v>289</v>
      </c>
      <c r="I7" s="1358" t="s">
        <v>290</v>
      </c>
      <c r="J7" s="1358" t="s">
        <v>291</v>
      </c>
      <c r="K7" s="1362" t="s">
        <v>292</v>
      </c>
      <c r="L7" s="1362"/>
      <c r="M7" s="1358" t="s">
        <v>210</v>
      </c>
      <c r="N7" s="1358" t="s">
        <v>212</v>
      </c>
      <c r="O7" s="1362" t="s">
        <v>293</v>
      </c>
      <c r="P7" s="1362"/>
      <c r="Q7" s="1358" t="s">
        <v>229</v>
      </c>
      <c r="R7" s="1363" t="s">
        <v>230</v>
      </c>
      <c r="S7" s="1352"/>
      <c r="T7" s="1364" t="s">
        <v>294</v>
      </c>
      <c r="U7" s="1358" t="s">
        <v>295</v>
      </c>
      <c r="V7" s="1354" t="s">
        <v>296</v>
      </c>
      <c r="W7" s="1359"/>
    </row>
    <row r="8" spans="1:23" ht="17.25" customHeight="1">
      <c r="A8" s="1346"/>
      <c r="B8" s="1347"/>
      <c r="C8" s="1348"/>
      <c r="D8" s="478"/>
      <c r="E8" s="1349"/>
      <c r="F8" s="1349"/>
      <c r="G8" s="1360"/>
      <c r="H8" s="1361"/>
      <c r="I8" s="1358"/>
      <c r="J8" s="1358" t="s">
        <v>297</v>
      </c>
      <c r="K8" s="1362"/>
      <c r="L8" s="1362"/>
      <c r="M8" s="1358"/>
      <c r="N8" s="1358"/>
      <c r="O8" s="1362"/>
      <c r="P8" s="1362"/>
      <c r="Q8" s="1358"/>
      <c r="R8" s="1363"/>
      <c r="S8" s="1352"/>
      <c r="T8" s="1364"/>
      <c r="U8" s="1358"/>
      <c r="V8" s="1354"/>
      <c r="W8" s="1359"/>
    </row>
    <row r="9" spans="1:23" ht="17.25" customHeight="1" thickBot="1" thickTop="1">
      <c r="A9" s="1346"/>
      <c r="B9" s="1347"/>
      <c r="C9" s="1348"/>
      <c r="D9" s="479"/>
      <c r="E9" s="1349"/>
      <c r="F9" s="1349"/>
      <c r="G9" s="1360"/>
      <c r="H9" s="1361"/>
      <c r="I9" s="1358"/>
      <c r="J9" s="1358" t="s">
        <v>298</v>
      </c>
      <c r="K9" s="949" t="s">
        <v>299</v>
      </c>
      <c r="L9" s="949" t="s">
        <v>300</v>
      </c>
      <c r="M9" s="1358"/>
      <c r="N9" s="1358"/>
      <c r="O9" s="949" t="s">
        <v>299</v>
      </c>
      <c r="P9" s="949" t="s">
        <v>300</v>
      </c>
      <c r="Q9" s="1358"/>
      <c r="R9" s="1363"/>
      <c r="S9" s="1352"/>
      <c r="T9" s="1364"/>
      <c r="U9" s="1358"/>
      <c r="V9" s="1354"/>
      <c r="W9" s="1359"/>
    </row>
    <row r="10" spans="1:24" s="961" customFormat="1" ht="17.25" customHeight="1" thickBot="1" thickTop="1">
      <c r="A10" s="950">
        <v>1</v>
      </c>
      <c r="B10" s="951">
        <v>3</v>
      </c>
      <c r="C10" s="1373" t="s">
        <v>8</v>
      </c>
      <c r="D10" s="952" t="s">
        <v>302</v>
      </c>
      <c r="E10" s="1375" t="s">
        <v>271</v>
      </c>
      <c r="F10" s="953">
        <v>101</v>
      </c>
      <c r="G10" s="954">
        <v>297528</v>
      </c>
      <c r="H10" s="954">
        <v>71855</v>
      </c>
      <c r="I10" s="954">
        <v>131783</v>
      </c>
      <c r="J10" s="954"/>
      <c r="K10" s="954"/>
      <c r="L10" s="954"/>
      <c r="M10" s="954">
        <v>15364</v>
      </c>
      <c r="N10" s="955"/>
      <c r="O10" s="955"/>
      <c r="P10" s="955"/>
      <c r="Q10" s="955"/>
      <c r="R10" s="956"/>
      <c r="S10" s="957">
        <f aca="true" t="shared" si="0" ref="S10:S23">SUM(G10:R10)</f>
        <v>516530</v>
      </c>
      <c r="T10" s="958"/>
      <c r="U10" s="955"/>
      <c r="V10" s="956"/>
      <c r="W10" s="959">
        <f>SUM(S10:V10)</f>
        <v>516530</v>
      </c>
      <c r="X10" s="960"/>
    </row>
    <row r="11" spans="1:31" ht="17.25" customHeight="1" thickBot="1" thickTop="1">
      <c r="A11" s="962"/>
      <c r="B11" s="963"/>
      <c r="C11" s="1373"/>
      <c r="D11" s="964" t="s">
        <v>303</v>
      </c>
      <c r="E11" s="1375"/>
      <c r="F11" s="965"/>
      <c r="G11" s="966">
        <f aca="true" t="shared" si="1" ref="G11:R11">G10+G12</f>
        <v>304683</v>
      </c>
      <c r="H11" s="966">
        <f t="shared" si="1"/>
        <v>76225</v>
      </c>
      <c r="I11" s="966">
        <f t="shared" si="1"/>
        <v>131783</v>
      </c>
      <c r="J11" s="966">
        <f t="shared" si="1"/>
        <v>0</v>
      </c>
      <c r="K11" s="966">
        <f t="shared" si="1"/>
        <v>0</v>
      </c>
      <c r="L11" s="966">
        <f t="shared" si="1"/>
        <v>0</v>
      </c>
      <c r="M11" s="966">
        <f t="shared" si="1"/>
        <v>10364</v>
      </c>
      <c r="N11" s="966">
        <f t="shared" si="1"/>
        <v>0</v>
      </c>
      <c r="O11" s="966">
        <f t="shared" si="1"/>
        <v>0</v>
      </c>
      <c r="P11" s="966">
        <f t="shared" si="1"/>
        <v>0</v>
      </c>
      <c r="Q11" s="966">
        <f t="shared" si="1"/>
        <v>0</v>
      </c>
      <c r="R11" s="966">
        <f t="shared" si="1"/>
        <v>0</v>
      </c>
      <c r="S11" s="967">
        <f t="shared" si="0"/>
        <v>523055</v>
      </c>
      <c r="T11" s="968">
        <f>T10+T12</f>
        <v>0</v>
      </c>
      <c r="U11" s="966">
        <f>U10+U12</f>
        <v>0</v>
      </c>
      <c r="V11" s="969">
        <f>V10+V12</f>
        <v>0</v>
      </c>
      <c r="W11" s="970">
        <f>W10+W12</f>
        <v>523055</v>
      </c>
      <c r="X11" s="944"/>
      <c r="Y11" s="944"/>
      <c r="Z11" s="944"/>
      <c r="AA11" s="944"/>
      <c r="AB11" s="944"/>
      <c r="AC11" s="944"/>
      <c r="AD11" s="944"/>
      <c r="AE11" s="944"/>
    </row>
    <row r="12" spans="1:25" s="981" customFormat="1" ht="17.25" customHeight="1" thickTop="1">
      <c r="A12" s="971"/>
      <c r="B12" s="972"/>
      <c r="C12" s="1374"/>
      <c r="D12" s="973" t="s">
        <v>17</v>
      </c>
      <c r="E12" s="1376"/>
      <c r="F12" s="974"/>
      <c r="G12" s="975">
        <v>7155</v>
      </c>
      <c r="H12" s="975">
        <v>4370</v>
      </c>
      <c r="I12" s="975">
        <v>0</v>
      </c>
      <c r="J12" s="975"/>
      <c r="K12" s="975"/>
      <c r="L12" s="975"/>
      <c r="M12" s="975">
        <v>-5000</v>
      </c>
      <c r="N12" s="975"/>
      <c r="O12" s="975"/>
      <c r="P12" s="975"/>
      <c r="Q12" s="975"/>
      <c r="R12" s="976"/>
      <c r="S12" s="977">
        <f t="shared" si="0"/>
        <v>6525</v>
      </c>
      <c r="T12" s="978"/>
      <c r="U12" s="975"/>
      <c r="V12" s="976"/>
      <c r="W12" s="979">
        <f aca="true" t="shared" si="2" ref="W12:W23">SUM(S12:V12)</f>
        <v>6525</v>
      </c>
      <c r="X12" s="980"/>
      <c r="Y12" s="981">
        <v>13552</v>
      </c>
    </row>
    <row r="13" spans="1:23" ht="17.25" customHeight="1">
      <c r="A13" s="982"/>
      <c r="B13" s="983"/>
      <c r="C13" s="984"/>
      <c r="D13" s="483"/>
      <c r="E13" s="985"/>
      <c r="F13" s="986"/>
      <c r="G13" s="987"/>
      <c r="H13" s="987"/>
      <c r="I13" s="987"/>
      <c r="J13" s="987"/>
      <c r="K13" s="987"/>
      <c r="L13" s="987"/>
      <c r="M13" s="987"/>
      <c r="N13" s="988"/>
      <c r="O13" s="988"/>
      <c r="P13" s="988"/>
      <c r="Q13" s="988"/>
      <c r="R13" s="989"/>
      <c r="S13" s="990"/>
      <c r="T13" s="991"/>
      <c r="U13" s="988"/>
      <c r="V13" s="989"/>
      <c r="W13" s="992"/>
    </row>
    <row r="14" spans="1:24" s="961" customFormat="1" ht="17.25" customHeight="1" thickBot="1">
      <c r="A14" s="993">
        <v>1</v>
      </c>
      <c r="B14" s="994">
        <v>4</v>
      </c>
      <c r="C14" s="1377" t="s">
        <v>10</v>
      </c>
      <c r="D14" s="995" t="s">
        <v>302</v>
      </c>
      <c r="E14" s="1380" t="s">
        <v>271</v>
      </c>
      <c r="F14" s="996">
        <v>28</v>
      </c>
      <c r="G14" s="997">
        <v>57588</v>
      </c>
      <c r="H14" s="997">
        <v>13108</v>
      </c>
      <c r="I14" s="997">
        <v>19191</v>
      </c>
      <c r="J14" s="997"/>
      <c r="K14" s="997"/>
      <c r="L14" s="997"/>
      <c r="M14" s="997">
        <v>635</v>
      </c>
      <c r="N14" s="998"/>
      <c r="O14" s="998"/>
      <c r="P14" s="998"/>
      <c r="Q14" s="998"/>
      <c r="R14" s="999"/>
      <c r="S14" s="1000">
        <f t="shared" si="0"/>
        <v>90522</v>
      </c>
      <c r="T14" s="1001"/>
      <c r="U14" s="998"/>
      <c r="V14" s="999"/>
      <c r="W14" s="1002">
        <f t="shared" si="2"/>
        <v>90522</v>
      </c>
      <c r="X14" s="960"/>
    </row>
    <row r="15" spans="1:23" ht="17.25" customHeight="1" thickBot="1" thickTop="1">
      <c r="A15" s="962"/>
      <c r="B15" s="963"/>
      <c r="C15" s="1378"/>
      <c r="D15" s="964" t="s">
        <v>303</v>
      </c>
      <c r="E15" s="1369"/>
      <c r="F15" s="1003"/>
      <c r="G15" s="966">
        <f aca="true" t="shared" si="3" ref="G15:R15">G14+G16</f>
        <v>65058</v>
      </c>
      <c r="H15" s="966">
        <f t="shared" si="3"/>
        <v>15126</v>
      </c>
      <c r="I15" s="966">
        <f t="shared" si="3"/>
        <v>19191</v>
      </c>
      <c r="J15" s="966">
        <f t="shared" si="3"/>
        <v>0</v>
      </c>
      <c r="K15" s="966">
        <f t="shared" si="3"/>
        <v>0</v>
      </c>
      <c r="L15" s="966">
        <f t="shared" si="3"/>
        <v>0</v>
      </c>
      <c r="M15" s="966">
        <f t="shared" si="3"/>
        <v>635</v>
      </c>
      <c r="N15" s="966">
        <f t="shared" si="3"/>
        <v>0</v>
      </c>
      <c r="O15" s="966">
        <f t="shared" si="3"/>
        <v>0</v>
      </c>
      <c r="P15" s="966">
        <f t="shared" si="3"/>
        <v>0</v>
      </c>
      <c r="Q15" s="966">
        <f t="shared" si="3"/>
        <v>0</v>
      </c>
      <c r="R15" s="966">
        <f t="shared" si="3"/>
        <v>0</v>
      </c>
      <c r="S15" s="967">
        <f t="shared" si="0"/>
        <v>100010</v>
      </c>
      <c r="T15" s="968">
        <f>T14+T16</f>
        <v>0</v>
      </c>
      <c r="U15" s="966">
        <f>U14+U16</f>
        <v>0</v>
      </c>
      <c r="V15" s="969">
        <f>V14+V16</f>
        <v>0</v>
      </c>
      <c r="W15" s="1004">
        <f t="shared" si="2"/>
        <v>100010</v>
      </c>
    </row>
    <row r="16" spans="1:25" s="981" customFormat="1" ht="17.25" customHeight="1" thickTop="1">
      <c r="A16" s="971"/>
      <c r="B16" s="972"/>
      <c r="C16" s="1379"/>
      <c r="D16" s="1005" t="s">
        <v>17</v>
      </c>
      <c r="E16" s="1370"/>
      <c r="F16" s="1006"/>
      <c r="G16" s="975">
        <v>7470</v>
      </c>
      <c r="H16" s="975">
        <v>2018</v>
      </c>
      <c r="I16" s="975">
        <v>0</v>
      </c>
      <c r="J16" s="975"/>
      <c r="K16" s="975"/>
      <c r="L16" s="975"/>
      <c r="M16" s="975"/>
      <c r="N16" s="1007"/>
      <c r="O16" s="1007"/>
      <c r="P16" s="1007"/>
      <c r="Q16" s="1007"/>
      <c r="R16" s="1008"/>
      <c r="S16" s="1009">
        <f t="shared" si="0"/>
        <v>9488</v>
      </c>
      <c r="T16" s="1010"/>
      <c r="U16" s="1007"/>
      <c r="V16" s="1008"/>
      <c r="W16" s="1011">
        <f t="shared" si="2"/>
        <v>9488</v>
      </c>
      <c r="X16" s="980"/>
      <c r="Y16" s="981">
        <v>6288</v>
      </c>
    </row>
    <row r="17" spans="1:23" ht="17.25" customHeight="1">
      <c r="A17" s="1012"/>
      <c r="B17" s="1013"/>
      <c r="C17" s="1014"/>
      <c r="D17" s="484"/>
      <c r="E17" s="1015"/>
      <c r="F17" s="1016"/>
      <c r="G17" s="1017"/>
      <c r="H17" s="1017"/>
      <c r="I17" s="1017"/>
      <c r="J17" s="1017"/>
      <c r="K17" s="1017"/>
      <c r="L17" s="1017"/>
      <c r="M17" s="1017"/>
      <c r="N17" s="1018"/>
      <c r="O17" s="1018"/>
      <c r="P17" s="1018"/>
      <c r="Q17" s="1018"/>
      <c r="R17" s="1019"/>
      <c r="S17" s="1020"/>
      <c r="T17" s="1021"/>
      <c r="U17" s="1018"/>
      <c r="V17" s="1019"/>
      <c r="W17" s="1022"/>
    </row>
    <row r="18" spans="1:24" s="961" customFormat="1" ht="17.25" customHeight="1" thickBot="1">
      <c r="A18" s="1023">
        <v>1</v>
      </c>
      <c r="B18" s="1024">
        <v>5</v>
      </c>
      <c r="C18" s="1365" t="s">
        <v>401</v>
      </c>
      <c r="D18" s="1025" t="s">
        <v>302</v>
      </c>
      <c r="E18" s="1368" t="s">
        <v>349</v>
      </c>
      <c r="F18" s="1026">
        <v>17</v>
      </c>
      <c r="G18" s="1027">
        <v>46740</v>
      </c>
      <c r="H18" s="1027">
        <v>10351</v>
      </c>
      <c r="I18" s="1027">
        <v>29020</v>
      </c>
      <c r="J18" s="1027"/>
      <c r="K18" s="1027"/>
      <c r="L18" s="1027"/>
      <c r="M18" s="1027"/>
      <c r="N18" s="1028"/>
      <c r="O18" s="1028"/>
      <c r="P18" s="1028"/>
      <c r="Q18" s="1028"/>
      <c r="R18" s="1029"/>
      <c r="S18" s="1030">
        <f t="shared" si="0"/>
        <v>86111</v>
      </c>
      <c r="T18" s="1031"/>
      <c r="U18" s="1028"/>
      <c r="V18" s="1029"/>
      <c r="W18" s="1032">
        <f t="shared" si="2"/>
        <v>86111</v>
      </c>
      <c r="X18" s="960"/>
    </row>
    <row r="19" spans="1:23" ht="17.25" customHeight="1" thickBot="1" thickTop="1">
      <c r="A19" s="1033"/>
      <c r="B19" s="963"/>
      <c r="C19" s="1366"/>
      <c r="D19" s="964" t="s">
        <v>303</v>
      </c>
      <c r="E19" s="1369"/>
      <c r="F19" s="1003"/>
      <c r="G19" s="966">
        <f aca="true" t="shared" si="4" ref="G19:R19">G18+G20</f>
        <v>53323</v>
      </c>
      <c r="H19" s="966">
        <f t="shared" si="4"/>
        <v>12129</v>
      </c>
      <c r="I19" s="966">
        <f t="shared" si="4"/>
        <v>29020</v>
      </c>
      <c r="J19" s="966">
        <f t="shared" si="4"/>
        <v>0</v>
      </c>
      <c r="K19" s="966">
        <f t="shared" si="4"/>
        <v>0</v>
      </c>
      <c r="L19" s="966">
        <f t="shared" si="4"/>
        <v>0</v>
      </c>
      <c r="M19" s="966">
        <f t="shared" si="4"/>
        <v>0</v>
      </c>
      <c r="N19" s="966">
        <f t="shared" si="4"/>
        <v>0</v>
      </c>
      <c r="O19" s="966">
        <f t="shared" si="4"/>
        <v>0</v>
      </c>
      <c r="P19" s="966">
        <f t="shared" si="4"/>
        <v>0</v>
      </c>
      <c r="Q19" s="966">
        <f t="shared" si="4"/>
        <v>0</v>
      </c>
      <c r="R19" s="966">
        <f t="shared" si="4"/>
        <v>0</v>
      </c>
      <c r="S19" s="967">
        <f t="shared" si="0"/>
        <v>94472</v>
      </c>
      <c r="T19" s="968">
        <f>T18+T20</f>
        <v>0</v>
      </c>
      <c r="U19" s="966">
        <f>U18+U20</f>
        <v>0</v>
      </c>
      <c r="V19" s="969">
        <f>V18+V20</f>
        <v>0</v>
      </c>
      <c r="W19" s="1004">
        <f t="shared" si="2"/>
        <v>94472</v>
      </c>
    </row>
    <row r="20" spans="1:24" s="981" customFormat="1" ht="17.25" customHeight="1" thickTop="1">
      <c r="A20" s="1034"/>
      <c r="B20" s="1035"/>
      <c r="C20" s="1367"/>
      <c r="D20" s="1005" t="s">
        <v>17</v>
      </c>
      <c r="E20" s="1370"/>
      <c r="F20" s="1036"/>
      <c r="G20" s="935">
        <v>6583</v>
      </c>
      <c r="H20" s="935">
        <v>1778</v>
      </c>
      <c r="I20" s="935">
        <v>0</v>
      </c>
      <c r="J20" s="935"/>
      <c r="K20" s="935"/>
      <c r="L20" s="935"/>
      <c r="M20" s="935">
        <v>0</v>
      </c>
      <c r="N20" s="1037"/>
      <c r="O20" s="1037"/>
      <c r="P20" s="1037"/>
      <c r="Q20" s="1037"/>
      <c r="R20" s="1038"/>
      <c r="S20" s="1039">
        <f t="shared" si="0"/>
        <v>8361</v>
      </c>
      <c r="T20" s="1040"/>
      <c r="U20" s="1037"/>
      <c r="V20" s="1038"/>
      <c r="W20" s="1041">
        <f t="shared" si="2"/>
        <v>8361</v>
      </c>
      <c r="X20" s="980"/>
    </row>
    <row r="21" spans="1:23" ht="17.25" customHeight="1">
      <c r="A21" s="1042"/>
      <c r="B21" s="1013"/>
      <c r="C21" s="1043"/>
      <c r="D21" s="485"/>
      <c r="E21" s="1044"/>
      <c r="F21" s="1045"/>
      <c r="G21" s="1017"/>
      <c r="H21" s="1017"/>
      <c r="I21" s="1017"/>
      <c r="J21" s="1017"/>
      <c r="K21" s="1017"/>
      <c r="L21" s="1017"/>
      <c r="M21" s="1017"/>
      <c r="N21" s="1018"/>
      <c r="O21" s="1018"/>
      <c r="P21" s="1018"/>
      <c r="Q21" s="1018"/>
      <c r="R21" s="1019"/>
      <c r="S21" s="1020"/>
      <c r="T21" s="1021"/>
      <c r="U21" s="1018"/>
      <c r="V21" s="1019"/>
      <c r="W21" s="1022"/>
    </row>
    <row r="22" spans="1:23" ht="17.25" customHeight="1">
      <c r="A22" s="1046">
        <v>1</v>
      </c>
      <c r="B22" s="1047">
        <v>2</v>
      </c>
      <c r="C22" s="1048" t="s">
        <v>6</v>
      </c>
      <c r="D22" s="480"/>
      <c r="E22" s="1049"/>
      <c r="F22" s="1050"/>
      <c r="G22" s="1051"/>
      <c r="H22" s="1051"/>
      <c r="I22" s="1051"/>
      <c r="J22" s="1051"/>
      <c r="K22" s="1051"/>
      <c r="L22" s="1051"/>
      <c r="M22" s="1051"/>
      <c r="N22" s="1052"/>
      <c r="O22" s="1052"/>
      <c r="P22" s="1052"/>
      <c r="Q22" s="1052"/>
      <c r="R22" s="1053"/>
      <c r="S22" s="1054">
        <f t="shared" si="0"/>
        <v>0</v>
      </c>
      <c r="T22" s="1055"/>
      <c r="U22" s="1052"/>
      <c r="V22" s="1053"/>
      <c r="W22" s="1056">
        <f t="shared" si="2"/>
        <v>0</v>
      </c>
    </row>
    <row r="23" spans="1:24" s="961" customFormat="1" ht="17.25" customHeight="1">
      <c r="A23" s="1057"/>
      <c r="B23" s="543"/>
      <c r="C23" s="1371" t="s">
        <v>415</v>
      </c>
      <c r="D23" s="1058" t="s">
        <v>302</v>
      </c>
      <c r="E23" s="1372" t="s">
        <v>369</v>
      </c>
      <c r="F23" s="1059">
        <v>49</v>
      </c>
      <c r="G23" s="1060">
        <v>195985</v>
      </c>
      <c r="H23" s="1060">
        <v>46625</v>
      </c>
      <c r="I23" s="1060">
        <v>43306</v>
      </c>
      <c r="J23" s="1060"/>
      <c r="K23" s="1060"/>
      <c r="L23" s="1060"/>
      <c r="M23" s="1060">
        <v>8748</v>
      </c>
      <c r="N23" s="1061"/>
      <c r="O23" s="1061"/>
      <c r="P23" s="1061"/>
      <c r="Q23" s="1061"/>
      <c r="R23" s="1062"/>
      <c r="S23" s="1063">
        <f t="shared" si="0"/>
        <v>294664</v>
      </c>
      <c r="T23" s="1064"/>
      <c r="U23" s="1061"/>
      <c r="V23" s="1062"/>
      <c r="W23" s="1065">
        <f t="shared" si="2"/>
        <v>294664</v>
      </c>
      <c r="X23" s="960"/>
    </row>
    <row r="24" spans="1:23" ht="17.25" customHeight="1">
      <c r="A24" s="1033"/>
      <c r="B24" s="963"/>
      <c r="C24" s="1371"/>
      <c r="D24" s="964" t="s">
        <v>303</v>
      </c>
      <c r="E24" s="1372"/>
      <c r="F24" s="1003"/>
      <c r="G24" s="966">
        <f aca="true" t="shared" si="5" ref="G24:W24">G23+G25</f>
        <v>212924</v>
      </c>
      <c r="H24" s="966">
        <f t="shared" si="5"/>
        <v>53911</v>
      </c>
      <c r="I24" s="966">
        <f t="shared" si="5"/>
        <v>43306</v>
      </c>
      <c r="J24" s="966">
        <f t="shared" si="5"/>
        <v>0</v>
      </c>
      <c r="K24" s="966">
        <f t="shared" si="5"/>
        <v>0</v>
      </c>
      <c r="L24" s="966">
        <f t="shared" si="5"/>
        <v>0</v>
      </c>
      <c r="M24" s="966">
        <f t="shared" si="5"/>
        <v>8748</v>
      </c>
      <c r="N24" s="966">
        <f t="shared" si="5"/>
        <v>0</v>
      </c>
      <c r="O24" s="966">
        <f t="shared" si="5"/>
        <v>0</v>
      </c>
      <c r="P24" s="966">
        <f t="shared" si="5"/>
        <v>0</v>
      </c>
      <c r="Q24" s="966">
        <f t="shared" si="5"/>
        <v>0</v>
      </c>
      <c r="R24" s="966">
        <f t="shared" si="5"/>
        <v>0</v>
      </c>
      <c r="S24" s="1066">
        <f t="shared" si="5"/>
        <v>318889</v>
      </c>
      <c r="T24" s="968">
        <f t="shared" si="5"/>
        <v>0</v>
      </c>
      <c r="U24" s="966">
        <f t="shared" si="5"/>
        <v>0</v>
      </c>
      <c r="V24" s="969">
        <f t="shared" si="5"/>
        <v>0</v>
      </c>
      <c r="W24" s="970">
        <f t="shared" si="5"/>
        <v>318889</v>
      </c>
    </row>
    <row r="25" spans="1:24" s="981" customFormat="1" ht="17.25" customHeight="1">
      <c r="A25" s="1067"/>
      <c r="B25" s="1068"/>
      <c r="C25" s="1371"/>
      <c r="D25" s="1069" t="s">
        <v>17</v>
      </c>
      <c r="E25" s="1372"/>
      <c r="F25" s="1070"/>
      <c r="G25" s="1071">
        <v>16939</v>
      </c>
      <c r="H25" s="1071">
        <v>7286</v>
      </c>
      <c r="I25" s="1071">
        <v>0</v>
      </c>
      <c r="J25" s="1071"/>
      <c r="K25" s="1071"/>
      <c r="L25" s="1071"/>
      <c r="M25" s="1071"/>
      <c r="N25" s="1072"/>
      <c r="O25" s="1072"/>
      <c r="P25" s="1072"/>
      <c r="Q25" s="1072"/>
      <c r="R25" s="1073"/>
      <c r="S25" s="1074">
        <f>SUM(G25:R25)</f>
        <v>24225</v>
      </c>
      <c r="T25" s="1075"/>
      <c r="U25" s="1072"/>
      <c r="V25" s="1073"/>
      <c r="W25" s="1076">
        <f>SUM(S25:V25)</f>
        <v>24225</v>
      </c>
      <c r="X25" s="980"/>
    </row>
    <row r="26" spans="1:24" s="961" customFormat="1" ht="17.25" customHeight="1">
      <c r="A26" s="1057"/>
      <c r="B26" s="543"/>
      <c r="C26" s="1371" t="s">
        <v>404</v>
      </c>
      <c r="D26" s="1058" t="s">
        <v>302</v>
      </c>
      <c r="E26" s="1382" t="s">
        <v>369</v>
      </c>
      <c r="F26" s="1059"/>
      <c r="G26" s="1060"/>
      <c r="H26" s="1060"/>
      <c r="I26" s="1060"/>
      <c r="J26" s="1060"/>
      <c r="K26" s="1060"/>
      <c r="L26" s="1060"/>
      <c r="M26" s="1060"/>
      <c r="N26" s="1061"/>
      <c r="O26" s="1061"/>
      <c r="P26" s="1061"/>
      <c r="Q26" s="1061"/>
      <c r="R26" s="1062"/>
      <c r="S26" s="1063">
        <f>SUM(G26:R26)</f>
        <v>0</v>
      </c>
      <c r="T26" s="1064"/>
      <c r="U26" s="1061"/>
      <c r="V26" s="1062"/>
      <c r="W26" s="1065">
        <f>SUM(S26:V26)</f>
        <v>0</v>
      </c>
      <c r="X26" s="960"/>
    </row>
    <row r="27" spans="1:23" ht="17.25" customHeight="1">
      <c r="A27" s="1033"/>
      <c r="B27" s="963"/>
      <c r="C27" s="1371"/>
      <c r="D27" s="964" t="s">
        <v>303</v>
      </c>
      <c r="E27" s="1382"/>
      <c r="F27" s="1003"/>
      <c r="G27" s="966">
        <f aca="true" t="shared" si="6" ref="G27:W27">G26+G28</f>
        <v>0</v>
      </c>
      <c r="H27" s="966">
        <f t="shared" si="6"/>
        <v>0</v>
      </c>
      <c r="I27" s="966">
        <f t="shared" si="6"/>
        <v>0</v>
      </c>
      <c r="J27" s="966">
        <f t="shared" si="6"/>
        <v>0</v>
      </c>
      <c r="K27" s="966">
        <f t="shared" si="6"/>
        <v>0</v>
      </c>
      <c r="L27" s="966">
        <f t="shared" si="6"/>
        <v>0</v>
      </c>
      <c r="M27" s="966">
        <f t="shared" si="6"/>
        <v>0</v>
      </c>
      <c r="N27" s="966">
        <f t="shared" si="6"/>
        <v>0</v>
      </c>
      <c r="O27" s="966">
        <f t="shared" si="6"/>
        <v>0</v>
      </c>
      <c r="P27" s="966">
        <f t="shared" si="6"/>
        <v>0</v>
      </c>
      <c r="Q27" s="966">
        <f t="shared" si="6"/>
        <v>0</v>
      </c>
      <c r="R27" s="966">
        <f t="shared" si="6"/>
        <v>0</v>
      </c>
      <c r="S27" s="1066">
        <f t="shared" si="6"/>
        <v>0</v>
      </c>
      <c r="T27" s="968">
        <f t="shared" si="6"/>
        <v>0</v>
      </c>
      <c r="U27" s="966">
        <f t="shared" si="6"/>
        <v>0</v>
      </c>
      <c r="V27" s="969">
        <f t="shared" si="6"/>
        <v>0</v>
      </c>
      <c r="W27" s="970">
        <f t="shared" si="6"/>
        <v>0</v>
      </c>
    </row>
    <row r="28" spans="1:23" ht="17.25" customHeight="1">
      <c r="A28" s="1033"/>
      <c r="B28" s="963"/>
      <c r="C28" s="1371"/>
      <c r="D28" s="964" t="s">
        <v>17</v>
      </c>
      <c r="E28" s="1382"/>
      <c r="F28" s="1003"/>
      <c r="G28" s="966"/>
      <c r="H28" s="966"/>
      <c r="I28" s="966"/>
      <c r="J28" s="966"/>
      <c r="K28" s="966"/>
      <c r="L28" s="966"/>
      <c r="M28" s="966"/>
      <c r="N28" s="1077"/>
      <c r="O28" s="1077"/>
      <c r="P28" s="1077"/>
      <c r="Q28" s="1077"/>
      <c r="R28" s="1078"/>
      <c r="S28" s="967">
        <f>SUM(G28:R28)</f>
        <v>0</v>
      </c>
      <c r="T28" s="1079"/>
      <c r="U28" s="1077"/>
      <c r="V28" s="1078"/>
      <c r="W28" s="1004">
        <f>SUM(S28:V28)</f>
        <v>0</v>
      </c>
    </row>
    <row r="29" spans="1:24" s="961" customFormat="1" ht="17.25" customHeight="1">
      <c r="A29" s="1057"/>
      <c r="B29" s="543"/>
      <c r="C29" s="1371" t="s">
        <v>405</v>
      </c>
      <c r="D29" s="1058" t="s">
        <v>302</v>
      </c>
      <c r="E29" s="1372" t="s">
        <v>369</v>
      </c>
      <c r="F29" s="1059"/>
      <c r="G29" s="1060"/>
      <c r="H29" s="1060"/>
      <c r="I29" s="1060"/>
      <c r="J29" s="1060"/>
      <c r="K29" s="1060"/>
      <c r="L29" s="1060"/>
      <c r="M29" s="1060"/>
      <c r="N29" s="1061"/>
      <c r="O29" s="1061"/>
      <c r="P29" s="1061"/>
      <c r="Q29" s="1061"/>
      <c r="R29" s="1062"/>
      <c r="S29" s="1063">
        <f>SUM(G29:R29)</f>
        <v>0</v>
      </c>
      <c r="T29" s="1064"/>
      <c r="U29" s="1061"/>
      <c r="V29" s="1062"/>
      <c r="W29" s="1065">
        <f>SUM(S29:V29)</f>
        <v>0</v>
      </c>
      <c r="X29" s="960"/>
    </row>
    <row r="30" spans="1:23" ht="17.25" customHeight="1">
      <c r="A30" s="1033"/>
      <c r="B30" s="963"/>
      <c r="C30" s="1371"/>
      <c r="D30" s="964" t="s">
        <v>303</v>
      </c>
      <c r="E30" s="1372"/>
      <c r="F30" s="1003"/>
      <c r="G30" s="966">
        <f aca="true" t="shared" si="7" ref="G30:W30">G29+G31</f>
        <v>0</v>
      </c>
      <c r="H30" s="966">
        <f t="shared" si="7"/>
        <v>0</v>
      </c>
      <c r="I30" s="966">
        <f t="shared" si="7"/>
        <v>0</v>
      </c>
      <c r="J30" s="966">
        <f t="shared" si="7"/>
        <v>0</v>
      </c>
      <c r="K30" s="966">
        <f t="shared" si="7"/>
        <v>0</v>
      </c>
      <c r="L30" s="966">
        <f t="shared" si="7"/>
        <v>0</v>
      </c>
      <c r="M30" s="966">
        <f t="shared" si="7"/>
        <v>0</v>
      </c>
      <c r="N30" s="966">
        <f t="shared" si="7"/>
        <v>0</v>
      </c>
      <c r="O30" s="966">
        <f t="shared" si="7"/>
        <v>0</v>
      </c>
      <c r="P30" s="966">
        <f t="shared" si="7"/>
        <v>0</v>
      </c>
      <c r="Q30" s="966">
        <f t="shared" si="7"/>
        <v>0</v>
      </c>
      <c r="R30" s="966">
        <f t="shared" si="7"/>
        <v>0</v>
      </c>
      <c r="S30" s="1066">
        <f t="shared" si="7"/>
        <v>0</v>
      </c>
      <c r="T30" s="968">
        <f t="shared" si="7"/>
        <v>0</v>
      </c>
      <c r="U30" s="966">
        <f t="shared" si="7"/>
        <v>0</v>
      </c>
      <c r="V30" s="969">
        <f t="shared" si="7"/>
        <v>0</v>
      </c>
      <c r="W30" s="970">
        <f t="shared" si="7"/>
        <v>0</v>
      </c>
    </row>
    <row r="31" spans="1:23" ht="17.25" customHeight="1">
      <c r="A31" s="1033"/>
      <c r="B31" s="963"/>
      <c r="C31" s="1371"/>
      <c r="D31" s="964" t="s">
        <v>17</v>
      </c>
      <c r="E31" s="1372"/>
      <c r="F31" s="1003"/>
      <c r="G31" s="966"/>
      <c r="H31" s="966"/>
      <c r="I31" s="966"/>
      <c r="J31" s="966"/>
      <c r="K31" s="966"/>
      <c r="L31" s="966"/>
      <c r="M31" s="966"/>
      <c r="N31" s="1077"/>
      <c r="O31" s="1077"/>
      <c r="P31" s="1077"/>
      <c r="Q31" s="1077"/>
      <c r="R31" s="1078"/>
      <c r="S31" s="967">
        <f>SUM(G31:R31)</f>
        <v>0</v>
      </c>
      <c r="T31" s="1079"/>
      <c r="U31" s="1077"/>
      <c r="V31" s="1078"/>
      <c r="W31" s="1004">
        <f>SUM(S31:V31)</f>
        <v>0</v>
      </c>
    </row>
    <row r="32" spans="1:24" s="961" customFormat="1" ht="17.25" customHeight="1">
      <c r="A32" s="1057"/>
      <c r="B32" s="543"/>
      <c r="C32" s="1371" t="s">
        <v>406</v>
      </c>
      <c r="D32" s="1058" t="s">
        <v>302</v>
      </c>
      <c r="E32" s="1382" t="s">
        <v>369</v>
      </c>
      <c r="F32" s="1059"/>
      <c r="G32" s="1060"/>
      <c r="H32" s="1060"/>
      <c r="I32" s="1060"/>
      <c r="J32" s="1060"/>
      <c r="K32" s="1060"/>
      <c r="L32" s="1060"/>
      <c r="M32" s="1060"/>
      <c r="N32" s="1061"/>
      <c r="O32" s="1061"/>
      <c r="P32" s="1061"/>
      <c r="Q32" s="1061"/>
      <c r="R32" s="1062"/>
      <c r="S32" s="1063">
        <f>SUM(G32:R32)</f>
        <v>0</v>
      </c>
      <c r="T32" s="1064"/>
      <c r="U32" s="1061"/>
      <c r="V32" s="1062"/>
      <c r="W32" s="1065">
        <f>SUM(S32:V32)</f>
        <v>0</v>
      </c>
      <c r="X32" s="960"/>
    </row>
    <row r="33" spans="1:23" ht="17.25" customHeight="1">
      <c r="A33" s="1033"/>
      <c r="B33" s="963"/>
      <c r="C33" s="1371"/>
      <c r="D33" s="964" t="s">
        <v>303</v>
      </c>
      <c r="E33" s="1382"/>
      <c r="F33" s="1003"/>
      <c r="G33" s="966">
        <f aca="true" t="shared" si="8" ref="G33:W33">G32+G34</f>
        <v>0</v>
      </c>
      <c r="H33" s="966">
        <f t="shared" si="8"/>
        <v>0</v>
      </c>
      <c r="I33" s="966">
        <f t="shared" si="8"/>
        <v>0</v>
      </c>
      <c r="J33" s="966">
        <f t="shared" si="8"/>
        <v>0</v>
      </c>
      <c r="K33" s="966">
        <f t="shared" si="8"/>
        <v>0</v>
      </c>
      <c r="L33" s="966">
        <f t="shared" si="8"/>
        <v>0</v>
      </c>
      <c r="M33" s="966">
        <f t="shared" si="8"/>
        <v>0</v>
      </c>
      <c r="N33" s="966">
        <f t="shared" si="8"/>
        <v>0</v>
      </c>
      <c r="O33" s="966">
        <f t="shared" si="8"/>
        <v>0</v>
      </c>
      <c r="P33" s="966">
        <f t="shared" si="8"/>
        <v>0</v>
      </c>
      <c r="Q33" s="966">
        <f t="shared" si="8"/>
        <v>0</v>
      </c>
      <c r="R33" s="966">
        <f t="shared" si="8"/>
        <v>0</v>
      </c>
      <c r="S33" s="1066">
        <f t="shared" si="8"/>
        <v>0</v>
      </c>
      <c r="T33" s="968">
        <f t="shared" si="8"/>
        <v>0</v>
      </c>
      <c r="U33" s="966">
        <f t="shared" si="8"/>
        <v>0</v>
      </c>
      <c r="V33" s="969">
        <f t="shared" si="8"/>
        <v>0</v>
      </c>
      <c r="W33" s="970">
        <f t="shared" si="8"/>
        <v>0</v>
      </c>
    </row>
    <row r="34" spans="1:23" ht="17.25" customHeight="1">
      <c r="A34" s="1033"/>
      <c r="B34" s="963"/>
      <c r="C34" s="1371"/>
      <c r="D34" s="964" t="s">
        <v>17</v>
      </c>
      <c r="E34" s="1382"/>
      <c r="F34" s="1003"/>
      <c r="G34" s="966"/>
      <c r="H34" s="966"/>
      <c r="I34" s="966"/>
      <c r="J34" s="966"/>
      <c r="K34" s="966"/>
      <c r="L34" s="966"/>
      <c r="M34" s="966"/>
      <c r="N34" s="1077"/>
      <c r="O34" s="1077"/>
      <c r="P34" s="1077"/>
      <c r="Q34" s="1077"/>
      <c r="R34" s="1078"/>
      <c r="S34" s="967">
        <f>SUM(G34:R34)</f>
        <v>0</v>
      </c>
      <c r="T34" s="1079"/>
      <c r="U34" s="1077"/>
      <c r="V34" s="1078"/>
      <c r="W34" s="1004">
        <f>SUM(S34:V34)</f>
        <v>0</v>
      </c>
    </row>
    <row r="35" spans="1:24" s="961" customFormat="1" ht="17.25" customHeight="1">
      <c r="A35" s="1057"/>
      <c r="B35" s="543"/>
      <c r="C35" s="1371" t="s">
        <v>407</v>
      </c>
      <c r="D35" s="1058" t="s">
        <v>302</v>
      </c>
      <c r="E35" s="1372" t="s">
        <v>369</v>
      </c>
      <c r="F35" s="1059"/>
      <c r="G35" s="1060"/>
      <c r="H35" s="1060"/>
      <c r="I35" s="1060"/>
      <c r="J35" s="1060"/>
      <c r="K35" s="1060"/>
      <c r="L35" s="1060"/>
      <c r="M35" s="1060"/>
      <c r="N35" s="1061"/>
      <c r="O35" s="1061"/>
      <c r="P35" s="1061"/>
      <c r="Q35" s="1061"/>
      <c r="R35" s="1062"/>
      <c r="S35" s="1063">
        <f>SUM(G35:R35)</f>
        <v>0</v>
      </c>
      <c r="T35" s="1064"/>
      <c r="U35" s="1061"/>
      <c r="V35" s="1062"/>
      <c r="W35" s="1065">
        <f>SUM(S35:V35)</f>
        <v>0</v>
      </c>
      <c r="X35" s="960"/>
    </row>
    <row r="36" spans="1:23" ht="17.25" customHeight="1">
      <c r="A36" s="1033"/>
      <c r="B36" s="963"/>
      <c r="C36" s="1371"/>
      <c r="D36" s="964" t="s">
        <v>303</v>
      </c>
      <c r="E36" s="1372"/>
      <c r="F36" s="1003"/>
      <c r="G36" s="966">
        <f aca="true" t="shared" si="9" ref="G36:W36">G35+G37</f>
        <v>0</v>
      </c>
      <c r="H36" s="966">
        <f t="shared" si="9"/>
        <v>0</v>
      </c>
      <c r="I36" s="966">
        <f t="shared" si="9"/>
        <v>0</v>
      </c>
      <c r="J36" s="966">
        <f t="shared" si="9"/>
        <v>0</v>
      </c>
      <c r="K36" s="966">
        <f t="shared" si="9"/>
        <v>0</v>
      </c>
      <c r="L36" s="966">
        <f t="shared" si="9"/>
        <v>0</v>
      </c>
      <c r="M36" s="966">
        <f t="shared" si="9"/>
        <v>0</v>
      </c>
      <c r="N36" s="966">
        <f t="shared" si="9"/>
        <v>0</v>
      </c>
      <c r="O36" s="966">
        <f t="shared" si="9"/>
        <v>0</v>
      </c>
      <c r="P36" s="966">
        <f t="shared" si="9"/>
        <v>0</v>
      </c>
      <c r="Q36" s="966">
        <f t="shared" si="9"/>
        <v>0</v>
      </c>
      <c r="R36" s="966">
        <f t="shared" si="9"/>
        <v>0</v>
      </c>
      <c r="S36" s="1066">
        <f t="shared" si="9"/>
        <v>0</v>
      </c>
      <c r="T36" s="968">
        <f t="shared" si="9"/>
        <v>0</v>
      </c>
      <c r="U36" s="966">
        <f t="shared" si="9"/>
        <v>0</v>
      </c>
      <c r="V36" s="969">
        <f t="shared" si="9"/>
        <v>0</v>
      </c>
      <c r="W36" s="970">
        <f t="shared" si="9"/>
        <v>0</v>
      </c>
    </row>
    <row r="37" spans="1:23" ht="17.25" customHeight="1">
      <c r="A37" s="1033"/>
      <c r="B37" s="963"/>
      <c r="C37" s="1371"/>
      <c r="D37" s="964" t="s">
        <v>17</v>
      </c>
      <c r="E37" s="1372"/>
      <c r="F37" s="1003"/>
      <c r="G37" s="966"/>
      <c r="H37" s="966"/>
      <c r="I37" s="966"/>
      <c r="J37" s="966"/>
      <c r="K37" s="966"/>
      <c r="L37" s="966"/>
      <c r="M37" s="966"/>
      <c r="N37" s="1077"/>
      <c r="O37" s="1077"/>
      <c r="P37" s="1077"/>
      <c r="Q37" s="1077"/>
      <c r="R37" s="1078"/>
      <c r="S37" s="967">
        <f>SUM(G37:R37)</f>
        <v>0</v>
      </c>
      <c r="T37" s="1079"/>
      <c r="U37" s="1077"/>
      <c r="V37" s="1078"/>
      <c r="W37" s="1004">
        <f>SUM(S37:V37)</f>
        <v>0</v>
      </c>
    </row>
    <row r="38" spans="1:24" s="961" customFormat="1" ht="17.25" customHeight="1">
      <c r="A38" s="1057"/>
      <c r="B38" s="543"/>
      <c r="C38" s="1381" t="s">
        <v>408</v>
      </c>
      <c r="D38" s="1058" t="s">
        <v>302</v>
      </c>
      <c r="E38" s="1368" t="s">
        <v>349</v>
      </c>
      <c r="F38" s="1080">
        <v>2</v>
      </c>
      <c r="G38" s="1081">
        <v>5309</v>
      </c>
      <c r="H38" s="1081">
        <v>1080</v>
      </c>
      <c r="I38" s="1081">
        <v>0</v>
      </c>
      <c r="J38" s="1081"/>
      <c r="K38" s="1081"/>
      <c r="L38" s="1081"/>
      <c r="M38" s="1081">
        <v>0</v>
      </c>
      <c r="N38" s="1082"/>
      <c r="O38" s="1082"/>
      <c r="P38" s="1082"/>
      <c r="Q38" s="1082"/>
      <c r="R38" s="1083"/>
      <c r="S38" s="1084">
        <f>SUM(G38:R38)</f>
        <v>6389</v>
      </c>
      <c r="T38" s="1085"/>
      <c r="U38" s="1082"/>
      <c r="V38" s="1083"/>
      <c r="W38" s="1086">
        <f>SUM(S38:V38)</f>
        <v>6389</v>
      </c>
      <c r="X38" s="960"/>
    </row>
    <row r="39" spans="1:23" ht="17.25" customHeight="1">
      <c r="A39" s="1087"/>
      <c r="B39" s="1088"/>
      <c r="C39" s="1381"/>
      <c r="D39" s="964" t="s">
        <v>303</v>
      </c>
      <c r="E39" s="1368"/>
      <c r="F39" s="1089"/>
      <c r="G39" s="966">
        <f aca="true" t="shared" si="10" ref="G39:W39">G38+G40</f>
        <v>5309</v>
      </c>
      <c r="H39" s="966">
        <f t="shared" si="10"/>
        <v>1080</v>
      </c>
      <c r="I39" s="966">
        <f t="shared" si="10"/>
        <v>0</v>
      </c>
      <c r="J39" s="966">
        <f t="shared" si="10"/>
        <v>0</v>
      </c>
      <c r="K39" s="966">
        <f t="shared" si="10"/>
        <v>0</v>
      </c>
      <c r="L39" s="966">
        <f t="shared" si="10"/>
        <v>0</v>
      </c>
      <c r="M39" s="966">
        <f t="shared" si="10"/>
        <v>0</v>
      </c>
      <c r="N39" s="966">
        <f t="shared" si="10"/>
        <v>0</v>
      </c>
      <c r="O39" s="966">
        <f t="shared" si="10"/>
        <v>0</v>
      </c>
      <c r="P39" s="966">
        <f t="shared" si="10"/>
        <v>0</v>
      </c>
      <c r="Q39" s="966">
        <f t="shared" si="10"/>
        <v>0</v>
      </c>
      <c r="R39" s="966">
        <f t="shared" si="10"/>
        <v>0</v>
      </c>
      <c r="S39" s="1066">
        <f t="shared" si="10"/>
        <v>6389</v>
      </c>
      <c r="T39" s="968">
        <f t="shared" si="10"/>
        <v>0</v>
      </c>
      <c r="U39" s="966">
        <f t="shared" si="10"/>
        <v>0</v>
      </c>
      <c r="V39" s="969">
        <f t="shared" si="10"/>
        <v>0</v>
      </c>
      <c r="W39" s="970">
        <f t="shared" si="10"/>
        <v>6389</v>
      </c>
    </row>
    <row r="40" spans="1:23" ht="17.25" customHeight="1" thickBot="1" thickTop="1">
      <c r="A40" s="1090"/>
      <c r="B40" s="1091"/>
      <c r="C40" s="1381"/>
      <c r="D40" s="964" t="s">
        <v>17</v>
      </c>
      <c r="E40" s="1368"/>
      <c r="F40" s="1092"/>
      <c r="G40" s="1093"/>
      <c r="H40" s="1093"/>
      <c r="I40" s="1093"/>
      <c r="J40" s="1093"/>
      <c r="K40" s="1093"/>
      <c r="L40" s="1093"/>
      <c r="M40" s="1093"/>
      <c r="N40" s="1094"/>
      <c r="O40" s="1094"/>
      <c r="P40" s="1094"/>
      <c r="Q40" s="1094"/>
      <c r="R40" s="1095"/>
      <c r="S40" s="1096">
        <f>SUM(G40:R40)</f>
        <v>0</v>
      </c>
      <c r="T40" s="1097"/>
      <c r="U40" s="1094"/>
      <c r="V40" s="1095"/>
      <c r="W40" s="1098">
        <f>SUM(S40:V40)</f>
        <v>0</v>
      </c>
    </row>
    <row r="41" spans="1:24" s="961" customFormat="1" ht="17.25" customHeight="1" thickBot="1" thickTop="1">
      <c r="A41" s="1099"/>
      <c r="B41" s="1100"/>
      <c r="C41" s="1101" t="s">
        <v>382</v>
      </c>
      <c r="D41" s="1102" t="s">
        <v>302</v>
      </c>
      <c r="E41" s="1103"/>
      <c r="F41" s="1104">
        <f>SUM(F10:F38)</f>
        <v>197</v>
      </c>
      <c r="G41" s="1105">
        <f aca="true" t="shared" si="11" ref="G41:W41">SUM(G10+G14+G18+G23+G26+G29+G32+G35+G38)</f>
        <v>603150</v>
      </c>
      <c r="H41" s="1106">
        <f t="shared" si="11"/>
        <v>143019</v>
      </c>
      <c r="I41" s="1105">
        <f t="shared" si="11"/>
        <v>223300</v>
      </c>
      <c r="J41" s="1106">
        <f t="shared" si="11"/>
        <v>0</v>
      </c>
      <c r="K41" s="1105">
        <f t="shared" si="11"/>
        <v>0</v>
      </c>
      <c r="L41" s="1106">
        <f t="shared" si="11"/>
        <v>0</v>
      </c>
      <c r="M41" s="1105">
        <f t="shared" si="11"/>
        <v>24747</v>
      </c>
      <c r="N41" s="1106">
        <f t="shared" si="11"/>
        <v>0</v>
      </c>
      <c r="O41" s="1107">
        <f t="shared" si="11"/>
        <v>0</v>
      </c>
      <c r="P41" s="1106">
        <f t="shared" si="11"/>
        <v>0</v>
      </c>
      <c r="Q41" s="1105">
        <f t="shared" si="11"/>
        <v>0</v>
      </c>
      <c r="R41" s="1108">
        <f t="shared" si="11"/>
        <v>0</v>
      </c>
      <c r="S41" s="1109">
        <f t="shared" si="11"/>
        <v>994216</v>
      </c>
      <c r="T41" s="1105">
        <f t="shared" si="11"/>
        <v>0</v>
      </c>
      <c r="U41" s="1105">
        <f t="shared" si="11"/>
        <v>0</v>
      </c>
      <c r="V41" s="1106">
        <f t="shared" si="11"/>
        <v>0</v>
      </c>
      <c r="W41" s="1110">
        <f t="shared" si="11"/>
        <v>994216</v>
      </c>
      <c r="X41" s="960"/>
    </row>
    <row r="42" spans="1:23" ht="17.25" customHeight="1" thickBot="1" thickTop="1">
      <c r="A42" s="1111"/>
      <c r="B42" s="1112"/>
      <c r="C42" s="1113" t="s">
        <v>382</v>
      </c>
      <c r="D42" s="1102" t="s">
        <v>303</v>
      </c>
      <c r="E42" s="1114"/>
      <c r="F42" s="1115"/>
      <c r="G42" s="1116">
        <f aca="true" t="shared" si="12" ref="G42:W42">SUM(G11+G15+G19+G24+G27+G30+G33+G36+G39)</f>
        <v>641297</v>
      </c>
      <c r="H42" s="1117">
        <f t="shared" si="12"/>
        <v>158471</v>
      </c>
      <c r="I42" s="1116">
        <f t="shared" si="12"/>
        <v>223300</v>
      </c>
      <c r="J42" s="1117">
        <f t="shared" si="12"/>
        <v>0</v>
      </c>
      <c r="K42" s="1116">
        <f t="shared" si="12"/>
        <v>0</v>
      </c>
      <c r="L42" s="1117">
        <f t="shared" si="12"/>
        <v>0</v>
      </c>
      <c r="M42" s="1116">
        <f t="shared" si="12"/>
        <v>19747</v>
      </c>
      <c r="N42" s="1117">
        <f t="shared" si="12"/>
        <v>0</v>
      </c>
      <c r="O42" s="1118">
        <f t="shared" si="12"/>
        <v>0</v>
      </c>
      <c r="P42" s="1117">
        <f t="shared" si="12"/>
        <v>0</v>
      </c>
      <c r="Q42" s="1116">
        <f t="shared" si="12"/>
        <v>0</v>
      </c>
      <c r="R42" s="1117">
        <f t="shared" si="12"/>
        <v>0</v>
      </c>
      <c r="S42" s="1119">
        <f t="shared" si="12"/>
        <v>1042815</v>
      </c>
      <c r="T42" s="1116">
        <f t="shared" si="12"/>
        <v>0</v>
      </c>
      <c r="U42" s="1116">
        <f t="shared" si="12"/>
        <v>0</v>
      </c>
      <c r="V42" s="1117">
        <f t="shared" si="12"/>
        <v>0</v>
      </c>
      <c r="W42" s="1120">
        <f t="shared" si="12"/>
        <v>1042815</v>
      </c>
    </row>
    <row r="43" spans="1:24" s="981" customFormat="1" ht="17.25" customHeight="1" thickBot="1" thickTop="1">
      <c r="A43" s="1121"/>
      <c r="B43" s="1122"/>
      <c r="C43" s="1123" t="s">
        <v>382</v>
      </c>
      <c r="D43" s="1124" t="s">
        <v>17</v>
      </c>
      <c r="E43" s="1125"/>
      <c r="F43" s="1126"/>
      <c r="G43" s="1127">
        <f aca="true" t="shared" si="13" ref="G43:W43">SUM(G12+G16+G20+G25+G28+G31+G34+G37+G40)</f>
        <v>38147</v>
      </c>
      <c r="H43" s="1128">
        <f t="shared" si="13"/>
        <v>15452</v>
      </c>
      <c r="I43" s="1127">
        <f t="shared" si="13"/>
        <v>0</v>
      </c>
      <c r="J43" s="1128">
        <f t="shared" si="13"/>
        <v>0</v>
      </c>
      <c r="K43" s="1127">
        <f t="shared" si="13"/>
        <v>0</v>
      </c>
      <c r="L43" s="1128">
        <f t="shared" si="13"/>
        <v>0</v>
      </c>
      <c r="M43" s="1127">
        <f t="shared" si="13"/>
        <v>-5000</v>
      </c>
      <c r="N43" s="1128">
        <f t="shared" si="13"/>
        <v>0</v>
      </c>
      <c r="O43" s="1129">
        <f t="shared" si="13"/>
        <v>0</v>
      </c>
      <c r="P43" s="1128">
        <f t="shared" si="13"/>
        <v>0</v>
      </c>
      <c r="Q43" s="1127">
        <f t="shared" si="13"/>
        <v>0</v>
      </c>
      <c r="R43" s="1128">
        <f t="shared" si="13"/>
        <v>0</v>
      </c>
      <c r="S43" s="1130">
        <f t="shared" si="13"/>
        <v>48599</v>
      </c>
      <c r="T43" s="1127">
        <f t="shared" si="13"/>
        <v>0</v>
      </c>
      <c r="U43" s="1127">
        <f t="shared" si="13"/>
        <v>0</v>
      </c>
      <c r="V43" s="1128">
        <f t="shared" si="13"/>
        <v>0</v>
      </c>
      <c r="W43" s="1131">
        <f t="shared" si="13"/>
        <v>48599</v>
      </c>
      <c r="X43" s="980"/>
    </row>
    <row r="44" ht="15" thickTop="1"/>
  </sheetData>
  <sheetProtection selectLockedCells="1" selectUnlockedCells="1"/>
  <mergeCells count="45"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Q6:R6"/>
    <mergeCell ref="S6:S9"/>
    <mergeCell ref="T6:V6"/>
    <mergeCell ref="V7:V9"/>
    <mergeCell ref="C2:D2"/>
    <mergeCell ref="B3:V3"/>
    <mergeCell ref="R4:V4"/>
    <mergeCell ref="M6:P6"/>
    <mergeCell ref="Q7:Q9"/>
    <mergeCell ref="A6:A9"/>
    <mergeCell ref="B6:B9"/>
    <mergeCell ref="C6:C9"/>
    <mergeCell ref="E6:E9"/>
    <mergeCell ref="F6:F9"/>
    <mergeCell ref="G6:L6"/>
  </mergeCells>
  <printOptions/>
  <pageMargins left="0.25" right="0.25" top="0.75" bottom="0.75" header="0.5118055555555555" footer="0.5118055555555555"/>
  <pageSetup fitToHeight="0" fitToWidth="1" horizontalDpi="300" verticalDpi="300" orientation="landscape" paperSize="8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71" zoomScaleNormal="71" zoomScalePageLayoutView="0" workbookViewId="0" topLeftCell="A1">
      <selection activeCell="B1" sqref="B1"/>
    </sheetView>
  </sheetViews>
  <sheetFormatPr defaultColWidth="9.140625" defaultRowHeight="15" customHeight="1"/>
  <cols>
    <col min="1" max="1" width="4.57421875" style="1133" customWidth="1"/>
    <col min="2" max="2" width="4.421875" style="1269" customWidth="1"/>
    <col min="3" max="3" width="48.57421875" style="467" customWidth="1"/>
    <col min="4" max="4" width="15.140625" style="467" customWidth="1"/>
    <col min="5" max="5" width="8.8515625" style="467" customWidth="1"/>
    <col min="6" max="13" width="16.57421875" style="1134" customWidth="1"/>
    <col min="14" max="14" width="18.421875" style="1134" customWidth="1"/>
    <col min="15" max="19" width="16.57421875" style="1134" customWidth="1"/>
    <col min="20" max="20" width="9.140625" style="1135" customWidth="1"/>
    <col min="21" max="21" width="9.140625" style="1136" customWidth="1"/>
    <col min="22" max="16384" width="9.140625" style="1135" customWidth="1"/>
  </cols>
  <sheetData>
    <row r="1" spans="2:5" ht="16.5" customHeight="1">
      <c r="B1" s="937" t="s">
        <v>670</v>
      </c>
      <c r="C1" s="456"/>
      <c r="D1" s="457"/>
      <c r="E1" s="457"/>
    </row>
    <row r="2" spans="2:5" ht="15" customHeight="1">
      <c r="B2" s="1355" t="s">
        <v>637</v>
      </c>
      <c r="C2" s="1355"/>
      <c r="D2" s="457"/>
      <c r="E2" s="457"/>
    </row>
    <row r="3" spans="1:19" ht="15" customHeight="1">
      <c r="A3" s="1137"/>
      <c r="B3" s="1391" t="s">
        <v>649</v>
      </c>
      <c r="C3" s="1391"/>
      <c r="D3" s="1391"/>
      <c r="E3" s="1391"/>
      <c r="F3" s="1391"/>
      <c r="G3" s="1391"/>
      <c r="H3" s="1391"/>
      <c r="I3" s="1391"/>
      <c r="J3" s="1391"/>
      <c r="K3" s="1391"/>
      <c r="L3" s="1391"/>
      <c r="M3" s="1391"/>
      <c r="N3" s="1391"/>
      <c r="O3" s="1391"/>
      <c r="P3" s="1391"/>
      <c r="Q3" s="1391"/>
      <c r="R3" s="1391"/>
      <c r="S3" s="1137"/>
    </row>
    <row r="4" spans="1:19" ht="15.75" customHeight="1">
      <c r="A4" s="1138"/>
      <c r="B4" s="1139"/>
      <c r="C4" s="458"/>
      <c r="D4" s="458"/>
      <c r="E4" s="458"/>
      <c r="F4" s="1140"/>
      <c r="G4" s="1140"/>
      <c r="H4" s="1140"/>
      <c r="I4" s="1140"/>
      <c r="J4" s="1140"/>
      <c r="K4" s="1140"/>
      <c r="L4" s="1140"/>
      <c r="M4" s="1141"/>
      <c r="N4" s="1392"/>
      <c r="O4" s="1392"/>
      <c r="P4" s="1392"/>
      <c r="Q4" s="1392"/>
      <c r="R4" s="1392"/>
      <c r="S4" s="1138"/>
    </row>
    <row r="5" spans="1:19" ht="16.5" customHeight="1">
      <c r="A5" s="1142" t="s">
        <v>261</v>
      </c>
      <c r="B5" s="1143" t="s">
        <v>262</v>
      </c>
      <c r="C5" s="459" t="s">
        <v>263</v>
      </c>
      <c r="D5" s="459"/>
      <c r="E5" s="1142" t="s">
        <v>264</v>
      </c>
      <c r="F5" s="1142" t="s">
        <v>265</v>
      </c>
      <c r="G5" s="1142" t="s">
        <v>266</v>
      </c>
      <c r="H5" s="1142" t="s">
        <v>267</v>
      </c>
      <c r="I5" s="1142" t="s">
        <v>268</v>
      </c>
      <c r="J5" s="1142" t="s">
        <v>269</v>
      </c>
      <c r="K5" s="1142" t="s">
        <v>270</v>
      </c>
      <c r="L5" s="1142" t="s">
        <v>271</v>
      </c>
      <c r="M5" s="1142" t="s">
        <v>272</v>
      </c>
      <c r="N5" s="1142" t="s">
        <v>273</v>
      </c>
      <c r="O5" s="1142" t="s">
        <v>274</v>
      </c>
      <c r="P5" s="1142" t="s">
        <v>275</v>
      </c>
      <c r="Q5" s="1142" t="s">
        <v>276</v>
      </c>
      <c r="R5" s="1142" t="s">
        <v>277</v>
      </c>
      <c r="S5" s="1144" t="s">
        <v>278</v>
      </c>
    </row>
    <row r="6" spans="1:19" ht="19.5" customHeight="1">
      <c r="A6" s="1383" t="s">
        <v>0</v>
      </c>
      <c r="B6" s="1383" t="s">
        <v>1</v>
      </c>
      <c r="C6" s="1384" t="s">
        <v>2</v>
      </c>
      <c r="D6" s="460"/>
      <c r="E6" s="1385" t="s">
        <v>280</v>
      </c>
      <c r="F6" s="1386" t="s">
        <v>383</v>
      </c>
      <c r="G6" s="1386"/>
      <c r="H6" s="1386"/>
      <c r="I6" s="1386"/>
      <c r="J6" s="1386"/>
      <c r="K6" s="1387" t="s">
        <v>283</v>
      </c>
      <c r="L6" s="1387"/>
      <c r="M6" s="1387"/>
      <c r="N6" s="1393" t="s">
        <v>384</v>
      </c>
      <c r="O6" s="1394" t="s">
        <v>385</v>
      </c>
      <c r="P6" s="1394"/>
      <c r="Q6" s="1394"/>
      <c r="R6" s="1394"/>
      <c r="S6" s="1388" t="s">
        <v>386</v>
      </c>
    </row>
    <row r="7" spans="1:19" ht="71.25" customHeight="1" thickBot="1" thickTop="1">
      <c r="A7" s="1383"/>
      <c r="B7" s="1383"/>
      <c r="C7" s="1384"/>
      <c r="D7" s="461"/>
      <c r="E7" s="1385"/>
      <c r="F7" s="1145" t="s">
        <v>387</v>
      </c>
      <c r="G7" s="1146" t="s">
        <v>388</v>
      </c>
      <c r="H7" s="1147" t="s">
        <v>389</v>
      </c>
      <c r="I7" s="1146" t="s">
        <v>390</v>
      </c>
      <c r="J7" s="1146" t="s">
        <v>391</v>
      </c>
      <c r="K7" s="1146" t="s">
        <v>392</v>
      </c>
      <c r="L7" s="1146" t="s">
        <v>393</v>
      </c>
      <c r="M7" s="1148" t="s">
        <v>394</v>
      </c>
      <c r="N7" s="1393"/>
      <c r="O7" s="1149" t="s">
        <v>395</v>
      </c>
      <c r="P7" s="1146" t="s">
        <v>396</v>
      </c>
      <c r="Q7" s="1146" t="s">
        <v>397</v>
      </c>
      <c r="R7" s="1148" t="s">
        <v>398</v>
      </c>
      <c r="S7" s="1388"/>
    </row>
    <row r="8" spans="1:19" ht="17.25" customHeight="1" thickTop="1">
      <c r="A8" s="1150">
        <v>1</v>
      </c>
      <c r="B8" s="1151">
        <v>3</v>
      </c>
      <c r="C8" s="468" t="s">
        <v>8</v>
      </c>
      <c r="D8" s="468"/>
      <c r="E8" s="1152"/>
      <c r="F8" s="1153"/>
      <c r="G8" s="1153"/>
      <c r="H8" s="1153"/>
      <c r="I8" s="1154"/>
      <c r="J8" s="1153"/>
      <c r="K8" s="1153"/>
      <c r="L8" s="1153"/>
      <c r="M8" s="1155"/>
      <c r="N8" s="1156"/>
      <c r="O8" s="1157"/>
      <c r="P8" s="1153"/>
      <c r="Q8" s="1153">
        <v>0</v>
      </c>
      <c r="R8" s="1158">
        <v>0</v>
      </c>
      <c r="S8" s="1159">
        <f>SUM(N8:R8)</f>
        <v>0</v>
      </c>
    </row>
    <row r="9" spans="1:22" s="1171" customFormat="1" ht="17.25" customHeight="1">
      <c r="A9" s="1160"/>
      <c r="B9" s="1161"/>
      <c r="C9" s="1389" t="s">
        <v>399</v>
      </c>
      <c r="D9" s="1058" t="s">
        <v>302</v>
      </c>
      <c r="E9" s="1390" t="s">
        <v>271</v>
      </c>
      <c r="F9" s="1162"/>
      <c r="G9" s="1162"/>
      <c r="H9" s="1162"/>
      <c r="I9" s="1163">
        <v>7520</v>
      </c>
      <c r="J9" s="1162"/>
      <c r="K9" s="1162"/>
      <c r="L9" s="1162"/>
      <c r="M9" s="1164"/>
      <c r="N9" s="1165">
        <f>SUM(I9:M9)</f>
        <v>7520</v>
      </c>
      <c r="O9" s="1166"/>
      <c r="P9" s="1162"/>
      <c r="Q9" s="1162"/>
      <c r="R9" s="1167">
        <v>506980</v>
      </c>
      <c r="S9" s="1168">
        <f>SUM(M9:R9)</f>
        <v>514500</v>
      </c>
      <c r="T9" s="1169"/>
      <c r="U9" s="1170"/>
      <c r="V9" s="1169"/>
    </row>
    <row r="10" spans="1:22" ht="17.25" customHeight="1">
      <c r="A10" s="1172"/>
      <c r="B10" s="1173"/>
      <c r="C10" s="1389"/>
      <c r="D10" s="964" t="s">
        <v>303</v>
      </c>
      <c r="E10" s="1390"/>
      <c r="F10" s="1174">
        <f aca="true" t="shared" si="0" ref="F10:S10">F9+F11</f>
        <v>0</v>
      </c>
      <c r="G10" s="1174">
        <f t="shared" si="0"/>
        <v>0</v>
      </c>
      <c r="H10" s="1174">
        <f t="shared" si="0"/>
        <v>0</v>
      </c>
      <c r="I10" s="1174">
        <f t="shared" si="0"/>
        <v>7520</v>
      </c>
      <c r="J10" s="1174">
        <f t="shared" si="0"/>
        <v>0</v>
      </c>
      <c r="K10" s="1174">
        <f t="shared" si="0"/>
        <v>0</v>
      </c>
      <c r="L10" s="1174">
        <f t="shared" si="0"/>
        <v>0</v>
      </c>
      <c r="M10" s="1174">
        <f t="shared" si="0"/>
        <v>0</v>
      </c>
      <c r="N10" s="1165">
        <f t="shared" si="0"/>
        <v>7520</v>
      </c>
      <c r="O10" s="1174">
        <f t="shared" si="0"/>
        <v>0</v>
      </c>
      <c r="P10" s="1174">
        <f t="shared" si="0"/>
        <v>0</v>
      </c>
      <c r="Q10" s="1174">
        <f t="shared" si="0"/>
        <v>13552</v>
      </c>
      <c r="R10" s="1167">
        <f t="shared" si="0"/>
        <v>499953</v>
      </c>
      <c r="S10" s="1175">
        <f t="shared" si="0"/>
        <v>521025</v>
      </c>
      <c r="T10" s="1176"/>
      <c r="U10" s="1177"/>
      <c r="V10" s="1176"/>
    </row>
    <row r="11" spans="1:22" s="1189" customFormat="1" ht="17.25" customHeight="1">
      <c r="A11" s="1178"/>
      <c r="B11" s="1179"/>
      <c r="C11" s="1389"/>
      <c r="D11" s="1069" t="s">
        <v>17</v>
      </c>
      <c r="E11" s="1390"/>
      <c r="F11" s="1180"/>
      <c r="G11" s="1180"/>
      <c r="H11" s="1180"/>
      <c r="I11" s="1181"/>
      <c r="J11" s="1180"/>
      <c r="K11" s="1180"/>
      <c r="L11" s="1180"/>
      <c r="M11" s="1182"/>
      <c r="N11" s="1183">
        <f>SUM(I11:M11)</f>
        <v>0</v>
      </c>
      <c r="O11" s="1184"/>
      <c r="P11" s="1180"/>
      <c r="Q11" s="1180">
        <v>13552</v>
      </c>
      <c r="R11" s="1185">
        <v>-7027</v>
      </c>
      <c r="S11" s="1186">
        <f>SUM(M11:R11)</f>
        <v>6525</v>
      </c>
      <c r="T11" s="981"/>
      <c r="U11" s="1187"/>
      <c r="V11" s="1188"/>
    </row>
    <row r="12" spans="1:22" s="1171" customFormat="1" ht="17.25" customHeight="1">
      <c r="A12" s="1190"/>
      <c r="B12" s="1191"/>
      <c r="C12" s="1389" t="s">
        <v>400</v>
      </c>
      <c r="D12" s="1058" t="s">
        <v>302</v>
      </c>
      <c r="E12" s="1390" t="s">
        <v>271</v>
      </c>
      <c r="F12" s="1162"/>
      <c r="G12" s="1162"/>
      <c r="H12" s="1162"/>
      <c r="I12" s="1163">
        <v>2030</v>
      </c>
      <c r="J12" s="1162"/>
      <c r="K12" s="1162"/>
      <c r="L12" s="1162"/>
      <c r="M12" s="1164"/>
      <c r="N12" s="1165">
        <f>SUM(I12:M12)</f>
        <v>2030</v>
      </c>
      <c r="O12" s="1166"/>
      <c r="P12" s="1162"/>
      <c r="Q12" s="1162"/>
      <c r="R12" s="1167"/>
      <c r="S12" s="1175">
        <f>SUM(M12:R12)</f>
        <v>2030</v>
      </c>
      <c r="T12" s="961"/>
      <c r="U12" s="1170"/>
      <c r="V12" s="1169"/>
    </row>
    <row r="13" spans="1:22" ht="17.25" customHeight="1">
      <c r="A13" s="1172"/>
      <c r="B13" s="1173"/>
      <c r="C13" s="1389"/>
      <c r="D13" s="964" t="s">
        <v>303</v>
      </c>
      <c r="E13" s="1390"/>
      <c r="F13" s="1174">
        <f aca="true" t="shared" si="1" ref="F13:S13">F12+F14</f>
        <v>0</v>
      </c>
      <c r="G13" s="1174">
        <f t="shared" si="1"/>
        <v>0</v>
      </c>
      <c r="H13" s="1174">
        <f t="shared" si="1"/>
        <v>0</v>
      </c>
      <c r="I13" s="1174">
        <f t="shared" si="1"/>
        <v>2030</v>
      </c>
      <c r="J13" s="1174">
        <f t="shared" si="1"/>
        <v>0</v>
      </c>
      <c r="K13" s="1174">
        <f t="shared" si="1"/>
        <v>0</v>
      </c>
      <c r="L13" s="1174">
        <f t="shared" si="1"/>
        <v>0</v>
      </c>
      <c r="M13" s="1174">
        <f t="shared" si="1"/>
        <v>0</v>
      </c>
      <c r="N13" s="1165">
        <f t="shared" si="1"/>
        <v>2030</v>
      </c>
      <c r="O13" s="1174">
        <f t="shared" si="1"/>
        <v>0</v>
      </c>
      <c r="P13" s="1174">
        <f t="shared" si="1"/>
        <v>0</v>
      </c>
      <c r="Q13" s="1174">
        <f t="shared" si="1"/>
        <v>0</v>
      </c>
      <c r="R13" s="1167">
        <f t="shared" si="1"/>
        <v>0</v>
      </c>
      <c r="S13" s="1175">
        <f t="shared" si="1"/>
        <v>2030</v>
      </c>
      <c r="T13" s="456"/>
      <c r="U13" s="1177"/>
      <c r="V13" s="1176"/>
    </row>
    <row r="14" spans="1:22" s="1189" customFormat="1" ht="17.25" customHeight="1">
      <c r="A14" s="1178"/>
      <c r="B14" s="1179"/>
      <c r="C14" s="1389"/>
      <c r="D14" s="1192" t="s">
        <v>17</v>
      </c>
      <c r="E14" s="1390"/>
      <c r="F14" s="1193"/>
      <c r="G14" s="1193"/>
      <c r="H14" s="1193"/>
      <c r="I14" s="1194"/>
      <c r="J14" s="1193"/>
      <c r="K14" s="1193"/>
      <c r="L14" s="1193"/>
      <c r="M14" s="1195"/>
      <c r="N14" s="1165">
        <f>SUM(I14:M14)</f>
        <v>0</v>
      </c>
      <c r="O14" s="1196"/>
      <c r="P14" s="1193"/>
      <c r="Q14" s="1193"/>
      <c r="R14" s="1167"/>
      <c r="S14" s="1175">
        <f>SUM(M14:R14)</f>
        <v>0</v>
      </c>
      <c r="T14" s="1188"/>
      <c r="U14" s="1187"/>
      <c r="V14" s="1188"/>
    </row>
    <row r="15" spans="1:22" ht="17.25" customHeight="1">
      <c r="A15" s="1172"/>
      <c r="B15" s="1173"/>
      <c r="C15" s="1395" t="s">
        <v>88</v>
      </c>
      <c r="D15" s="1058" t="s">
        <v>302</v>
      </c>
      <c r="E15" s="1396" t="s">
        <v>271</v>
      </c>
      <c r="F15" s="1174"/>
      <c r="G15" s="1174"/>
      <c r="H15" s="1174"/>
      <c r="I15" s="1197"/>
      <c r="J15" s="1174"/>
      <c r="K15" s="1174"/>
      <c r="L15" s="1174"/>
      <c r="M15" s="1198"/>
      <c r="N15" s="1165">
        <f>SUM(I15:M15)</f>
        <v>0</v>
      </c>
      <c r="O15" s="1199"/>
      <c r="P15" s="1174"/>
      <c r="Q15" s="1174"/>
      <c r="R15" s="1167"/>
      <c r="S15" s="1175">
        <f>SUM(M15:R15)</f>
        <v>0</v>
      </c>
      <c r="T15" s="1176"/>
      <c r="U15" s="1177"/>
      <c r="V15" s="1176"/>
    </row>
    <row r="16" spans="1:22" ht="17.25" customHeight="1">
      <c r="A16" s="1172"/>
      <c r="B16" s="1173"/>
      <c r="C16" s="1395"/>
      <c r="D16" s="964" t="s">
        <v>303</v>
      </c>
      <c r="E16" s="1396"/>
      <c r="F16" s="1174">
        <f aca="true" t="shared" si="2" ref="F16:S16">F15+F17</f>
        <v>0</v>
      </c>
      <c r="G16" s="1174">
        <f t="shared" si="2"/>
        <v>0</v>
      </c>
      <c r="H16" s="1174">
        <f t="shared" si="2"/>
        <v>0</v>
      </c>
      <c r="I16" s="1174">
        <f t="shared" si="2"/>
        <v>0</v>
      </c>
      <c r="J16" s="1174">
        <f t="shared" si="2"/>
        <v>0</v>
      </c>
      <c r="K16" s="1174">
        <f t="shared" si="2"/>
        <v>0</v>
      </c>
      <c r="L16" s="1174">
        <f t="shared" si="2"/>
        <v>0</v>
      </c>
      <c r="M16" s="1174">
        <f t="shared" si="2"/>
        <v>0</v>
      </c>
      <c r="N16" s="1165">
        <f t="shared" si="2"/>
        <v>0</v>
      </c>
      <c r="O16" s="1174">
        <f t="shared" si="2"/>
        <v>0</v>
      </c>
      <c r="P16" s="1174">
        <f t="shared" si="2"/>
        <v>0</v>
      </c>
      <c r="Q16" s="1174">
        <f t="shared" si="2"/>
        <v>0</v>
      </c>
      <c r="R16" s="1167">
        <f t="shared" si="2"/>
        <v>0</v>
      </c>
      <c r="S16" s="1175">
        <f t="shared" si="2"/>
        <v>0</v>
      </c>
      <c r="T16" s="1176"/>
      <c r="U16" s="1177"/>
      <c r="V16" s="1176"/>
    </row>
    <row r="17" spans="1:22" ht="17.25" customHeight="1">
      <c r="A17" s="1172"/>
      <c r="B17" s="1173"/>
      <c r="C17" s="1395"/>
      <c r="D17" s="964" t="s">
        <v>17</v>
      </c>
      <c r="E17" s="1396"/>
      <c r="F17" s="1174"/>
      <c r="G17" s="1174"/>
      <c r="H17" s="1174"/>
      <c r="I17" s="1197"/>
      <c r="J17" s="1174"/>
      <c r="K17" s="1174"/>
      <c r="L17" s="1174"/>
      <c r="M17" s="1198"/>
      <c r="N17" s="1165">
        <f>SUM(I17:M17)</f>
        <v>0</v>
      </c>
      <c r="O17" s="1199"/>
      <c r="P17" s="1174"/>
      <c r="Q17" s="1174"/>
      <c r="R17" s="1167"/>
      <c r="S17" s="1175">
        <f>SUM(M17:R17)</f>
        <v>0</v>
      </c>
      <c r="T17" s="1176"/>
      <c r="U17" s="1177"/>
      <c r="V17" s="1176"/>
    </row>
    <row r="18" spans="1:22" ht="17.25" customHeight="1">
      <c r="A18" s="1172"/>
      <c r="B18" s="1173"/>
      <c r="C18" s="1395" t="s">
        <v>92</v>
      </c>
      <c r="D18" s="1058" t="s">
        <v>302</v>
      </c>
      <c r="E18" s="1396" t="s">
        <v>271</v>
      </c>
      <c r="F18" s="1174"/>
      <c r="G18" s="1174"/>
      <c r="H18" s="1174"/>
      <c r="I18" s="1197"/>
      <c r="J18" s="1174"/>
      <c r="K18" s="1174"/>
      <c r="L18" s="1174"/>
      <c r="M18" s="1198"/>
      <c r="N18" s="1165">
        <f>SUM(I18:M18)</f>
        <v>0</v>
      </c>
      <c r="O18" s="1199"/>
      <c r="P18" s="1174"/>
      <c r="Q18" s="1174"/>
      <c r="R18" s="1167"/>
      <c r="S18" s="1175">
        <f>SUM(M18:R18)</f>
        <v>0</v>
      </c>
      <c r="T18" s="1176"/>
      <c r="U18" s="1177"/>
      <c r="V18" s="1176"/>
    </row>
    <row r="19" spans="1:22" ht="17.25" customHeight="1">
      <c r="A19" s="1172"/>
      <c r="B19" s="1173"/>
      <c r="C19" s="1395"/>
      <c r="D19" s="964" t="s">
        <v>303</v>
      </c>
      <c r="E19" s="1396"/>
      <c r="F19" s="1174">
        <f aca="true" t="shared" si="3" ref="F19:S19">F18+F20</f>
        <v>0</v>
      </c>
      <c r="G19" s="1174">
        <f t="shared" si="3"/>
        <v>0</v>
      </c>
      <c r="H19" s="1174">
        <f t="shared" si="3"/>
        <v>0</v>
      </c>
      <c r="I19" s="1174">
        <f t="shared" si="3"/>
        <v>0</v>
      </c>
      <c r="J19" s="1174">
        <f t="shared" si="3"/>
        <v>0</v>
      </c>
      <c r="K19" s="1174">
        <f t="shared" si="3"/>
        <v>0</v>
      </c>
      <c r="L19" s="1174">
        <f t="shared" si="3"/>
        <v>0</v>
      </c>
      <c r="M19" s="1174">
        <f t="shared" si="3"/>
        <v>0</v>
      </c>
      <c r="N19" s="1165">
        <f t="shared" si="3"/>
        <v>0</v>
      </c>
      <c r="O19" s="1174">
        <f t="shared" si="3"/>
        <v>0</v>
      </c>
      <c r="P19" s="1174">
        <f t="shared" si="3"/>
        <v>0</v>
      </c>
      <c r="Q19" s="1174">
        <f t="shared" si="3"/>
        <v>0</v>
      </c>
      <c r="R19" s="1167">
        <f t="shared" si="3"/>
        <v>0</v>
      </c>
      <c r="S19" s="1175">
        <f t="shared" si="3"/>
        <v>0</v>
      </c>
      <c r="T19" s="1176"/>
      <c r="U19" s="1177"/>
      <c r="V19" s="1176"/>
    </row>
    <row r="20" spans="1:22" ht="17.25" customHeight="1">
      <c r="A20" s="1200"/>
      <c r="B20" s="1201"/>
      <c r="C20" s="1397"/>
      <c r="D20" s="1202" t="s">
        <v>17</v>
      </c>
      <c r="E20" s="1398"/>
      <c r="F20" s="1203"/>
      <c r="G20" s="1203"/>
      <c r="H20" s="1203"/>
      <c r="I20" s="1204"/>
      <c r="J20" s="1203"/>
      <c r="K20" s="1203"/>
      <c r="L20" s="1203"/>
      <c r="M20" s="1205"/>
      <c r="N20" s="1206">
        <f>SUM(I20:M20)</f>
        <v>0</v>
      </c>
      <c r="O20" s="1207"/>
      <c r="P20" s="1203"/>
      <c r="Q20" s="1203"/>
      <c r="R20" s="1208"/>
      <c r="S20" s="1209">
        <f>SUM(M20:R20)</f>
        <v>0</v>
      </c>
      <c r="T20" s="1176"/>
      <c r="U20" s="1177"/>
      <c r="V20" s="1176"/>
    </row>
    <row r="21" spans="1:19" ht="17.25" customHeight="1">
      <c r="A21" s="1210"/>
      <c r="B21" s="1211"/>
      <c r="C21" s="469"/>
      <c r="D21" s="469"/>
      <c r="E21" s="1212"/>
      <c r="F21" s="1213"/>
      <c r="G21" s="1213"/>
      <c r="H21" s="1213"/>
      <c r="I21" s="1214"/>
      <c r="J21" s="1213"/>
      <c r="K21" s="1213"/>
      <c r="L21" s="1213"/>
      <c r="M21" s="1215"/>
      <c r="N21" s="1216">
        <f>SUM(I21:M21)</f>
        <v>0</v>
      </c>
      <c r="O21" s="1217"/>
      <c r="P21" s="1213"/>
      <c r="Q21" s="1213"/>
      <c r="R21" s="1218"/>
      <c r="S21" s="1219">
        <f>SUM(M21:R21)</f>
        <v>0</v>
      </c>
    </row>
    <row r="22" spans="1:19" ht="17.25" customHeight="1">
      <c r="A22" s="1220">
        <v>1</v>
      </c>
      <c r="B22" s="1220">
        <v>4</v>
      </c>
      <c r="C22" s="470" t="s">
        <v>10</v>
      </c>
      <c r="D22" s="470"/>
      <c r="E22" s="1221"/>
      <c r="F22" s="1222"/>
      <c r="G22" s="1222"/>
      <c r="H22" s="1222"/>
      <c r="I22" s="1223"/>
      <c r="J22" s="1222"/>
      <c r="K22" s="1222"/>
      <c r="L22" s="1222"/>
      <c r="M22" s="1224"/>
      <c r="N22" s="1225">
        <f>SUM(I22:M22)</f>
        <v>0</v>
      </c>
      <c r="O22" s="1226"/>
      <c r="P22" s="1222"/>
      <c r="Q22" s="1222"/>
      <c r="R22" s="1227"/>
      <c r="S22" s="1228">
        <f>SUM(M22:R22)</f>
        <v>0</v>
      </c>
    </row>
    <row r="23" spans="1:21" s="1171" customFormat="1" ht="17.25" customHeight="1">
      <c r="A23" s="1161"/>
      <c r="B23" s="1161"/>
      <c r="C23" s="1389" t="s">
        <v>399</v>
      </c>
      <c r="D23" s="1058" t="s">
        <v>302</v>
      </c>
      <c r="E23" s="1390" t="s">
        <v>271</v>
      </c>
      <c r="F23" s="1229"/>
      <c r="G23" s="1229"/>
      <c r="H23" s="1229"/>
      <c r="I23" s="1230">
        <v>1999</v>
      </c>
      <c r="J23" s="1229"/>
      <c r="K23" s="1229"/>
      <c r="L23" s="1229"/>
      <c r="M23" s="1231"/>
      <c r="N23" s="1165">
        <f>SUM(I23:M23)</f>
        <v>1999</v>
      </c>
      <c r="O23" s="1232"/>
      <c r="P23" s="1229"/>
      <c r="Q23" s="1229"/>
      <c r="R23" s="1167">
        <v>87983</v>
      </c>
      <c r="S23" s="1175">
        <f>SUM(M23:R23)</f>
        <v>89982</v>
      </c>
      <c r="U23" s="1233"/>
    </row>
    <row r="24" spans="1:19" ht="17.25" customHeight="1">
      <c r="A24" s="1172"/>
      <c r="B24" s="1173"/>
      <c r="C24" s="1389"/>
      <c r="D24" s="964" t="s">
        <v>303</v>
      </c>
      <c r="E24" s="1390"/>
      <c r="F24" s="1174">
        <f aca="true" t="shared" si="4" ref="F24:S24">F23+F25</f>
        <v>0</v>
      </c>
      <c r="G24" s="1174">
        <f t="shared" si="4"/>
        <v>0</v>
      </c>
      <c r="H24" s="1174">
        <f t="shared" si="4"/>
        <v>0</v>
      </c>
      <c r="I24" s="1174">
        <f t="shared" si="4"/>
        <v>1999</v>
      </c>
      <c r="J24" s="1174">
        <f t="shared" si="4"/>
        <v>0</v>
      </c>
      <c r="K24" s="1174">
        <f t="shared" si="4"/>
        <v>0</v>
      </c>
      <c r="L24" s="1174">
        <f t="shared" si="4"/>
        <v>0</v>
      </c>
      <c r="M24" s="1174">
        <f t="shared" si="4"/>
        <v>0</v>
      </c>
      <c r="N24" s="1165">
        <f t="shared" si="4"/>
        <v>1999</v>
      </c>
      <c r="O24" s="1174">
        <f t="shared" si="4"/>
        <v>0</v>
      </c>
      <c r="P24" s="1174">
        <f t="shared" si="4"/>
        <v>0</v>
      </c>
      <c r="Q24" s="1174">
        <f t="shared" si="4"/>
        <v>6288</v>
      </c>
      <c r="R24" s="1167">
        <f t="shared" si="4"/>
        <v>91183</v>
      </c>
      <c r="S24" s="1175">
        <f t="shared" si="4"/>
        <v>99470</v>
      </c>
    </row>
    <row r="25" spans="1:21" s="1189" customFormat="1" ht="17.25" customHeight="1">
      <c r="A25" s="1178"/>
      <c r="B25" s="1179"/>
      <c r="C25" s="1389"/>
      <c r="D25" s="1234" t="s">
        <v>17</v>
      </c>
      <c r="E25" s="1390"/>
      <c r="F25" s="1180"/>
      <c r="G25" s="1180"/>
      <c r="H25" s="1180"/>
      <c r="I25" s="1181"/>
      <c r="J25" s="1180"/>
      <c r="K25" s="1180"/>
      <c r="L25" s="1180"/>
      <c r="M25" s="1182"/>
      <c r="N25" s="1183">
        <f>SUM(I25:M25)</f>
        <v>0</v>
      </c>
      <c r="O25" s="1184"/>
      <c r="P25" s="1180"/>
      <c r="Q25" s="1180">
        <v>6288</v>
      </c>
      <c r="R25" s="1185">
        <v>3200</v>
      </c>
      <c r="S25" s="1186">
        <f>SUM(O25:R25)</f>
        <v>9488</v>
      </c>
      <c r="U25" s="1235"/>
    </row>
    <row r="26" spans="1:19" ht="17.25" customHeight="1">
      <c r="A26" s="1172"/>
      <c r="B26" s="1173"/>
      <c r="C26" s="1395" t="s">
        <v>88</v>
      </c>
      <c r="D26" s="1058" t="s">
        <v>302</v>
      </c>
      <c r="E26" s="1396" t="s">
        <v>271</v>
      </c>
      <c r="F26" s="1174"/>
      <c r="G26" s="1174"/>
      <c r="H26" s="1174"/>
      <c r="I26" s="1197">
        <v>540</v>
      </c>
      <c r="J26" s="1174"/>
      <c r="K26" s="1174"/>
      <c r="L26" s="1174"/>
      <c r="M26" s="1198"/>
      <c r="N26" s="1165">
        <f>SUM(I26:M26)</f>
        <v>540</v>
      </c>
      <c r="O26" s="1199"/>
      <c r="P26" s="1174"/>
      <c r="Q26" s="1174"/>
      <c r="R26" s="1167"/>
      <c r="S26" s="1175">
        <f>SUM(M26:R26)</f>
        <v>540</v>
      </c>
    </row>
    <row r="27" spans="1:19" ht="17.25" customHeight="1">
      <c r="A27" s="1172"/>
      <c r="B27" s="1173"/>
      <c r="C27" s="1395"/>
      <c r="D27" s="964" t="s">
        <v>303</v>
      </c>
      <c r="E27" s="1396"/>
      <c r="F27" s="1174">
        <f aca="true" t="shared" si="5" ref="F27:S27">F26+F28</f>
        <v>0</v>
      </c>
      <c r="G27" s="1174">
        <f t="shared" si="5"/>
        <v>0</v>
      </c>
      <c r="H27" s="1174">
        <f t="shared" si="5"/>
        <v>0</v>
      </c>
      <c r="I27" s="1174">
        <f t="shared" si="5"/>
        <v>540</v>
      </c>
      <c r="J27" s="1174">
        <f t="shared" si="5"/>
        <v>0</v>
      </c>
      <c r="K27" s="1174">
        <f t="shared" si="5"/>
        <v>0</v>
      </c>
      <c r="L27" s="1174">
        <f t="shared" si="5"/>
        <v>0</v>
      </c>
      <c r="M27" s="1174">
        <f t="shared" si="5"/>
        <v>0</v>
      </c>
      <c r="N27" s="1165">
        <f t="shared" si="5"/>
        <v>540</v>
      </c>
      <c r="O27" s="1174">
        <f t="shared" si="5"/>
        <v>0</v>
      </c>
      <c r="P27" s="1174">
        <f t="shared" si="5"/>
        <v>0</v>
      </c>
      <c r="Q27" s="1174">
        <f t="shared" si="5"/>
        <v>0</v>
      </c>
      <c r="R27" s="1167">
        <f t="shared" si="5"/>
        <v>0</v>
      </c>
      <c r="S27" s="1175">
        <f t="shared" si="5"/>
        <v>540</v>
      </c>
    </row>
    <row r="28" spans="1:19" ht="17.25" customHeight="1">
      <c r="A28" s="1172"/>
      <c r="B28" s="1173"/>
      <c r="C28" s="1395"/>
      <c r="D28" s="964" t="s">
        <v>17</v>
      </c>
      <c r="E28" s="1396"/>
      <c r="F28" s="1174"/>
      <c r="G28" s="1174"/>
      <c r="H28" s="1174"/>
      <c r="I28" s="1197"/>
      <c r="J28" s="1174"/>
      <c r="K28" s="1174"/>
      <c r="L28" s="1174"/>
      <c r="M28" s="1198"/>
      <c r="N28" s="1165">
        <f>SUM(I28:M28)</f>
        <v>0</v>
      </c>
      <c r="O28" s="1199"/>
      <c r="P28" s="1174"/>
      <c r="Q28" s="1174"/>
      <c r="R28" s="1167"/>
      <c r="S28" s="1175">
        <f>SUM(M28:R28)</f>
        <v>0</v>
      </c>
    </row>
    <row r="29" spans="1:19" ht="17.25" customHeight="1">
      <c r="A29" s="1236"/>
      <c r="B29" s="1236"/>
      <c r="C29" s="1399" t="s">
        <v>400</v>
      </c>
      <c r="D29" s="1058" t="s">
        <v>302</v>
      </c>
      <c r="E29" s="1396" t="s">
        <v>271</v>
      </c>
      <c r="F29" s="1237"/>
      <c r="G29" s="1237"/>
      <c r="H29" s="1237"/>
      <c r="I29" s="1238"/>
      <c r="J29" s="1237"/>
      <c r="K29" s="1237"/>
      <c r="L29" s="1237"/>
      <c r="M29" s="1239"/>
      <c r="N29" s="1165">
        <f>SUM(I29:M29)</f>
        <v>0</v>
      </c>
      <c r="O29" s="1240"/>
      <c r="P29" s="1237"/>
      <c r="Q29" s="1237"/>
      <c r="R29" s="1167"/>
      <c r="S29" s="1175">
        <f>SUM(M29:R29)</f>
        <v>0</v>
      </c>
    </row>
    <row r="30" spans="1:19" ht="17.25" customHeight="1">
      <c r="A30" s="1236"/>
      <c r="B30" s="1236"/>
      <c r="C30" s="1399"/>
      <c r="D30" s="964" t="s">
        <v>303</v>
      </c>
      <c r="E30" s="1396"/>
      <c r="F30" s="1174">
        <f aca="true" t="shared" si="6" ref="F30:S30">F29+F31</f>
        <v>0</v>
      </c>
      <c r="G30" s="1174">
        <f t="shared" si="6"/>
        <v>0</v>
      </c>
      <c r="H30" s="1174">
        <f t="shared" si="6"/>
        <v>0</v>
      </c>
      <c r="I30" s="1174">
        <f t="shared" si="6"/>
        <v>0</v>
      </c>
      <c r="J30" s="1174">
        <f t="shared" si="6"/>
        <v>0</v>
      </c>
      <c r="K30" s="1174">
        <f t="shared" si="6"/>
        <v>0</v>
      </c>
      <c r="L30" s="1174">
        <f t="shared" si="6"/>
        <v>0</v>
      </c>
      <c r="M30" s="1174">
        <f t="shared" si="6"/>
        <v>0</v>
      </c>
      <c r="N30" s="1165">
        <f t="shared" si="6"/>
        <v>0</v>
      </c>
      <c r="O30" s="1174">
        <f t="shared" si="6"/>
        <v>0</v>
      </c>
      <c r="P30" s="1174">
        <f t="shared" si="6"/>
        <v>0</v>
      </c>
      <c r="Q30" s="1174">
        <f t="shared" si="6"/>
        <v>0</v>
      </c>
      <c r="R30" s="1167">
        <f t="shared" si="6"/>
        <v>0</v>
      </c>
      <c r="S30" s="1175">
        <f t="shared" si="6"/>
        <v>0</v>
      </c>
    </row>
    <row r="31" spans="1:19" ht="17.25" customHeight="1">
      <c r="A31" s="1236"/>
      <c r="B31" s="1236"/>
      <c r="C31" s="1399"/>
      <c r="D31" s="964" t="s">
        <v>17</v>
      </c>
      <c r="E31" s="1396"/>
      <c r="F31" s="1237"/>
      <c r="G31" s="1237"/>
      <c r="H31" s="1237"/>
      <c r="I31" s="1238"/>
      <c r="J31" s="1237"/>
      <c r="K31" s="1237"/>
      <c r="L31" s="1237"/>
      <c r="M31" s="1239"/>
      <c r="N31" s="1165">
        <f>SUM(I31:M31)</f>
        <v>0</v>
      </c>
      <c r="O31" s="1240"/>
      <c r="P31" s="1237"/>
      <c r="Q31" s="1237"/>
      <c r="R31" s="1167"/>
      <c r="S31" s="1175">
        <f>SUM(M31:R31)</f>
        <v>0</v>
      </c>
    </row>
    <row r="32" spans="1:19" ht="17.25" customHeight="1">
      <c r="A32" s="1236"/>
      <c r="B32" s="1236"/>
      <c r="C32" s="1395" t="s">
        <v>92</v>
      </c>
      <c r="D32" s="1058" t="s">
        <v>302</v>
      </c>
      <c r="E32" s="1396" t="s">
        <v>271</v>
      </c>
      <c r="F32" s="1237"/>
      <c r="G32" s="1237"/>
      <c r="H32" s="1237"/>
      <c r="I32" s="1238"/>
      <c r="J32" s="1237"/>
      <c r="K32" s="1237"/>
      <c r="L32" s="1237"/>
      <c r="M32" s="1239"/>
      <c r="N32" s="1165">
        <f>SUM(I32:M32)</f>
        <v>0</v>
      </c>
      <c r="O32" s="1240"/>
      <c r="P32" s="1237"/>
      <c r="Q32" s="1237"/>
      <c r="R32" s="1167"/>
      <c r="S32" s="1175">
        <f>SUM(M32:R32)</f>
        <v>0</v>
      </c>
    </row>
    <row r="33" spans="1:19" ht="17.25" customHeight="1">
      <c r="A33" s="1172"/>
      <c r="B33" s="1173"/>
      <c r="C33" s="1395"/>
      <c r="D33" s="964" t="s">
        <v>303</v>
      </c>
      <c r="E33" s="1396"/>
      <c r="F33" s="1174">
        <f aca="true" t="shared" si="7" ref="F33:S33">F32+F34</f>
        <v>0</v>
      </c>
      <c r="G33" s="1174">
        <f t="shared" si="7"/>
        <v>0</v>
      </c>
      <c r="H33" s="1174">
        <f t="shared" si="7"/>
        <v>0</v>
      </c>
      <c r="I33" s="1174">
        <f t="shared" si="7"/>
        <v>0</v>
      </c>
      <c r="J33" s="1174">
        <f t="shared" si="7"/>
        <v>0</v>
      </c>
      <c r="K33" s="1174">
        <f t="shared" si="7"/>
        <v>0</v>
      </c>
      <c r="L33" s="1174">
        <f t="shared" si="7"/>
        <v>0</v>
      </c>
      <c r="M33" s="1174">
        <f t="shared" si="7"/>
        <v>0</v>
      </c>
      <c r="N33" s="1165">
        <f t="shared" si="7"/>
        <v>0</v>
      </c>
      <c r="O33" s="1174">
        <f t="shared" si="7"/>
        <v>0</v>
      </c>
      <c r="P33" s="1174">
        <f t="shared" si="7"/>
        <v>0</v>
      </c>
      <c r="Q33" s="1174">
        <f t="shared" si="7"/>
        <v>0</v>
      </c>
      <c r="R33" s="1167">
        <f t="shared" si="7"/>
        <v>0</v>
      </c>
      <c r="S33" s="1175">
        <f t="shared" si="7"/>
        <v>0</v>
      </c>
    </row>
    <row r="34" spans="1:19" ht="17.25" customHeight="1">
      <c r="A34" s="1200"/>
      <c r="B34" s="1201"/>
      <c r="C34" s="1397"/>
      <c r="D34" s="1202" t="s">
        <v>17</v>
      </c>
      <c r="E34" s="1398"/>
      <c r="F34" s="1203"/>
      <c r="G34" s="1203"/>
      <c r="H34" s="1203"/>
      <c r="I34" s="1204"/>
      <c r="J34" s="1203"/>
      <c r="K34" s="1203"/>
      <c r="L34" s="1203"/>
      <c r="M34" s="1205"/>
      <c r="N34" s="1206">
        <f>SUM(I34:M34)</f>
        <v>0</v>
      </c>
      <c r="O34" s="1207"/>
      <c r="P34" s="1203"/>
      <c r="Q34" s="1203"/>
      <c r="R34" s="1208"/>
      <c r="S34" s="1209">
        <f>SUM(M34:R34)</f>
        <v>0</v>
      </c>
    </row>
    <row r="35" spans="1:19" ht="17.25" customHeight="1">
      <c r="A35" s="1210"/>
      <c r="B35" s="1211"/>
      <c r="C35" s="469"/>
      <c r="D35" s="469"/>
      <c r="E35" s="1212"/>
      <c r="F35" s="1213"/>
      <c r="G35" s="1213"/>
      <c r="H35" s="1213"/>
      <c r="I35" s="1214"/>
      <c r="J35" s="1213"/>
      <c r="K35" s="1213"/>
      <c r="L35" s="1213"/>
      <c r="M35" s="1215"/>
      <c r="N35" s="1216">
        <f>SUM(I35:M35)</f>
        <v>0</v>
      </c>
      <c r="O35" s="1217"/>
      <c r="P35" s="1213"/>
      <c r="Q35" s="1213"/>
      <c r="R35" s="1218"/>
      <c r="S35" s="1219">
        <f>SUM(M35:R35)</f>
        <v>0</v>
      </c>
    </row>
    <row r="36" spans="1:19" ht="17.25" customHeight="1">
      <c r="A36" s="1220"/>
      <c r="B36" s="1220"/>
      <c r="C36" s="464" t="s">
        <v>401</v>
      </c>
      <c r="D36" s="464"/>
      <c r="E36" s="1241"/>
      <c r="F36" s="1222"/>
      <c r="G36" s="1222"/>
      <c r="H36" s="1222"/>
      <c r="I36" s="1223"/>
      <c r="J36" s="1222"/>
      <c r="K36" s="1222"/>
      <c r="L36" s="1222"/>
      <c r="M36" s="1224"/>
      <c r="N36" s="1225">
        <f>SUM(I36:M36)</f>
        <v>0</v>
      </c>
      <c r="O36" s="1226"/>
      <c r="P36" s="1222"/>
      <c r="Q36" s="1222"/>
      <c r="R36" s="1227"/>
      <c r="S36" s="1228">
        <f>SUM(M36:R36)</f>
        <v>0</v>
      </c>
    </row>
    <row r="37" spans="1:21" s="1171" customFormat="1" ht="17.25" customHeight="1">
      <c r="A37" s="1161"/>
      <c r="B37" s="1161"/>
      <c r="C37" s="1389" t="s">
        <v>399</v>
      </c>
      <c r="D37" s="1058" t="s">
        <v>302</v>
      </c>
      <c r="E37" s="1390" t="s">
        <v>349</v>
      </c>
      <c r="F37" s="1229"/>
      <c r="G37" s="1229"/>
      <c r="H37" s="1229"/>
      <c r="I37" s="1230">
        <v>31023</v>
      </c>
      <c r="J37" s="1229"/>
      <c r="K37" s="1229"/>
      <c r="L37" s="1229"/>
      <c r="M37" s="1231"/>
      <c r="N37" s="1165">
        <f>SUM(I37:M37)</f>
        <v>31023</v>
      </c>
      <c r="O37" s="1232"/>
      <c r="P37" s="1229"/>
      <c r="Q37" s="1229"/>
      <c r="R37" s="1167">
        <v>55088</v>
      </c>
      <c r="S37" s="1175">
        <f>SUM(M37:R37)</f>
        <v>86111</v>
      </c>
      <c r="U37" s="1233"/>
    </row>
    <row r="38" spans="1:19" ht="17.25" customHeight="1">
      <c r="A38" s="1236"/>
      <c r="B38" s="1236"/>
      <c r="C38" s="1389"/>
      <c r="D38" s="964" t="s">
        <v>303</v>
      </c>
      <c r="E38" s="1390"/>
      <c r="F38" s="1174">
        <f aca="true" t="shared" si="8" ref="F38:S38">F37+F39</f>
        <v>0</v>
      </c>
      <c r="G38" s="1174">
        <f t="shared" si="8"/>
        <v>0</v>
      </c>
      <c r="H38" s="1174">
        <f t="shared" si="8"/>
        <v>0</v>
      </c>
      <c r="I38" s="1174">
        <f t="shared" si="8"/>
        <v>31023</v>
      </c>
      <c r="J38" s="1174">
        <f t="shared" si="8"/>
        <v>0</v>
      </c>
      <c r="K38" s="1174">
        <f t="shared" si="8"/>
        <v>0</v>
      </c>
      <c r="L38" s="1174">
        <f t="shared" si="8"/>
        <v>0</v>
      </c>
      <c r="M38" s="1174">
        <f t="shared" si="8"/>
        <v>0</v>
      </c>
      <c r="N38" s="1165">
        <f t="shared" si="8"/>
        <v>31023</v>
      </c>
      <c r="O38" s="1174">
        <f t="shared" si="8"/>
        <v>0</v>
      </c>
      <c r="P38" s="1174">
        <f t="shared" si="8"/>
        <v>0</v>
      </c>
      <c r="Q38" s="1174">
        <f t="shared" si="8"/>
        <v>6141</v>
      </c>
      <c r="R38" s="1167">
        <f t="shared" si="8"/>
        <v>57308</v>
      </c>
      <c r="S38" s="1175">
        <f t="shared" si="8"/>
        <v>94472</v>
      </c>
    </row>
    <row r="39" spans="1:21" s="1189" customFormat="1" ht="17.25" customHeight="1">
      <c r="A39" s="1068"/>
      <c r="B39" s="1068"/>
      <c r="C39" s="1389"/>
      <c r="D39" s="1234" t="s">
        <v>17</v>
      </c>
      <c r="E39" s="1390"/>
      <c r="F39" s="1072"/>
      <c r="G39" s="1072"/>
      <c r="H39" s="1072"/>
      <c r="I39" s="1071"/>
      <c r="J39" s="1072"/>
      <c r="K39" s="1072"/>
      <c r="L39" s="1072"/>
      <c r="M39" s="1073"/>
      <c r="N39" s="1183">
        <f>SUM(I39:M39)</f>
        <v>0</v>
      </c>
      <c r="O39" s="1075"/>
      <c r="P39" s="1072"/>
      <c r="Q39" s="1072">
        <v>6141</v>
      </c>
      <c r="R39" s="1185">
        <v>2220</v>
      </c>
      <c r="S39" s="1186">
        <f>SUM(M39:R39)</f>
        <v>8361</v>
      </c>
      <c r="U39" s="1235"/>
    </row>
    <row r="40" spans="1:19" ht="17.25" customHeight="1">
      <c r="A40" s="1236"/>
      <c r="B40" s="1236"/>
      <c r="C40" s="1395" t="s">
        <v>88</v>
      </c>
      <c r="D40" s="1058" t="s">
        <v>302</v>
      </c>
      <c r="E40" s="1396" t="s">
        <v>349</v>
      </c>
      <c r="F40" s="1237"/>
      <c r="G40" s="1237"/>
      <c r="H40" s="1237"/>
      <c r="I40" s="1238"/>
      <c r="J40" s="1237"/>
      <c r="K40" s="1237"/>
      <c r="L40" s="1237"/>
      <c r="M40" s="1239"/>
      <c r="N40" s="1165">
        <f>SUM(I40:M40)</f>
        <v>0</v>
      </c>
      <c r="O40" s="1240"/>
      <c r="P40" s="1237"/>
      <c r="Q40" s="1237"/>
      <c r="R40" s="1167"/>
      <c r="S40" s="1175">
        <f>SUM(M40:R40)</f>
        <v>0</v>
      </c>
    </row>
    <row r="41" spans="1:19" ht="17.25" customHeight="1">
      <c r="A41" s="1236"/>
      <c r="B41" s="1236"/>
      <c r="C41" s="1395"/>
      <c r="D41" s="964" t="s">
        <v>303</v>
      </c>
      <c r="E41" s="1396"/>
      <c r="F41" s="1174">
        <f aca="true" t="shared" si="9" ref="F41:S41">F40+F42</f>
        <v>0</v>
      </c>
      <c r="G41" s="1174">
        <f t="shared" si="9"/>
        <v>0</v>
      </c>
      <c r="H41" s="1174">
        <f t="shared" si="9"/>
        <v>0</v>
      </c>
      <c r="I41" s="1174">
        <f t="shared" si="9"/>
        <v>0</v>
      </c>
      <c r="J41" s="1174">
        <f t="shared" si="9"/>
        <v>0</v>
      </c>
      <c r="K41" s="1174">
        <f t="shared" si="9"/>
        <v>0</v>
      </c>
      <c r="L41" s="1174">
        <f t="shared" si="9"/>
        <v>0</v>
      </c>
      <c r="M41" s="1174">
        <f t="shared" si="9"/>
        <v>0</v>
      </c>
      <c r="N41" s="1165">
        <f t="shared" si="9"/>
        <v>0</v>
      </c>
      <c r="O41" s="1174">
        <f t="shared" si="9"/>
        <v>0</v>
      </c>
      <c r="P41" s="1174">
        <f t="shared" si="9"/>
        <v>0</v>
      </c>
      <c r="Q41" s="1174">
        <f t="shared" si="9"/>
        <v>0</v>
      </c>
      <c r="R41" s="1167">
        <f t="shared" si="9"/>
        <v>0</v>
      </c>
      <c r="S41" s="1175">
        <f t="shared" si="9"/>
        <v>0</v>
      </c>
    </row>
    <row r="42" spans="1:19" ht="17.25" customHeight="1">
      <c r="A42" s="1236"/>
      <c r="B42" s="1236"/>
      <c r="C42" s="1395"/>
      <c r="D42" s="964" t="s">
        <v>17</v>
      </c>
      <c r="E42" s="1396"/>
      <c r="F42" s="1237"/>
      <c r="G42" s="1237"/>
      <c r="H42" s="1237"/>
      <c r="I42" s="1238"/>
      <c r="J42" s="1237"/>
      <c r="K42" s="1237"/>
      <c r="L42" s="1237"/>
      <c r="M42" s="1239"/>
      <c r="N42" s="1165">
        <f>SUM(I42:M42)</f>
        <v>0</v>
      </c>
      <c r="O42" s="1240"/>
      <c r="P42" s="1237"/>
      <c r="Q42" s="1237"/>
      <c r="R42" s="1167"/>
      <c r="S42" s="1175">
        <f>SUM(M42:R42)</f>
        <v>0</v>
      </c>
    </row>
    <row r="43" spans="1:19" ht="17.25" customHeight="1">
      <c r="A43" s="1236"/>
      <c r="B43" s="1236"/>
      <c r="C43" s="1397" t="s">
        <v>92</v>
      </c>
      <c r="D43" s="1058" t="s">
        <v>302</v>
      </c>
      <c r="E43" s="1398" t="s">
        <v>349</v>
      </c>
      <c r="F43" s="1237"/>
      <c r="G43" s="1237"/>
      <c r="H43" s="1237"/>
      <c r="I43" s="1238"/>
      <c r="J43" s="1237"/>
      <c r="K43" s="1237"/>
      <c r="L43" s="1237"/>
      <c r="M43" s="1239"/>
      <c r="N43" s="1165">
        <f>SUM(I43:M43)</f>
        <v>0</v>
      </c>
      <c r="O43" s="1240"/>
      <c r="P43" s="1237"/>
      <c r="Q43" s="1237"/>
      <c r="R43" s="1167"/>
      <c r="S43" s="1175">
        <f>SUM(M43:R43)</f>
        <v>0</v>
      </c>
    </row>
    <row r="44" spans="1:19" ht="17.25" customHeight="1">
      <c r="A44" s="1236"/>
      <c r="B44" s="1236"/>
      <c r="C44" s="1397"/>
      <c r="D44" s="964" t="s">
        <v>303</v>
      </c>
      <c r="E44" s="1398"/>
      <c r="F44" s="1174">
        <f aca="true" t="shared" si="10" ref="F44:S44">F43+F45</f>
        <v>0</v>
      </c>
      <c r="G44" s="1174">
        <f t="shared" si="10"/>
        <v>0</v>
      </c>
      <c r="H44" s="1174">
        <f t="shared" si="10"/>
        <v>0</v>
      </c>
      <c r="I44" s="1174">
        <f t="shared" si="10"/>
        <v>0</v>
      </c>
      <c r="J44" s="1174">
        <f t="shared" si="10"/>
        <v>0</v>
      </c>
      <c r="K44" s="1174">
        <f t="shared" si="10"/>
        <v>0</v>
      </c>
      <c r="L44" s="1174">
        <f t="shared" si="10"/>
        <v>0</v>
      </c>
      <c r="M44" s="1174">
        <f t="shared" si="10"/>
        <v>0</v>
      </c>
      <c r="N44" s="1165">
        <f t="shared" si="10"/>
        <v>0</v>
      </c>
      <c r="O44" s="1174">
        <f t="shared" si="10"/>
        <v>0</v>
      </c>
      <c r="P44" s="1174">
        <f t="shared" si="10"/>
        <v>0</v>
      </c>
      <c r="Q44" s="1174">
        <f t="shared" si="10"/>
        <v>0</v>
      </c>
      <c r="R44" s="1167">
        <f t="shared" si="10"/>
        <v>0</v>
      </c>
      <c r="S44" s="1175">
        <f t="shared" si="10"/>
        <v>0</v>
      </c>
    </row>
    <row r="45" spans="1:19" ht="17.25" customHeight="1">
      <c r="A45" s="1242"/>
      <c r="B45" s="1242"/>
      <c r="C45" s="1397"/>
      <c r="D45" s="1202" t="s">
        <v>17</v>
      </c>
      <c r="E45" s="1398"/>
      <c r="F45" s="1243"/>
      <c r="G45" s="1243"/>
      <c r="H45" s="1243"/>
      <c r="I45" s="1244"/>
      <c r="J45" s="1243"/>
      <c r="K45" s="1243"/>
      <c r="L45" s="1243"/>
      <c r="M45" s="1245"/>
      <c r="N45" s="1206">
        <f>SUM(I45:M45)</f>
        <v>0</v>
      </c>
      <c r="O45" s="1246"/>
      <c r="P45" s="1243"/>
      <c r="Q45" s="1243"/>
      <c r="R45" s="1208"/>
      <c r="S45" s="1209">
        <f>SUM(M45:R45)</f>
        <v>0</v>
      </c>
    </row>
    <row r="46" spans="1:19" ht="17.25" customHeight="1">
      <c r="A46" s="1211"/>
      <c r="B46" s="1211"/>
      <c r="C46" s="469"/>
      <c r="D46" s="469"/>
      <c r="E46" s="1247"/>
      <c r="F46" s="1213"/>
      <c r="G46" s="1213"/>
      <c r="H46" s="1213"/>
      <c r="I46" s="1214"/>
      <c r="J46" s="1213"/>
      <c r="K46" s="1213"/>
      <c r="L46" s="1213"/>
      <c r="M46" s="1215"/>
      <c r="N46" s="1216">
        <f>SUM(I46:M46)</f>
        <v>0</v>
      </c>
      <c r="O46" s="1217"/>
      <c r="P46" s="1213"/>
      <c r="Q46" s="1213"/>
      <c r="R46" s="1218"/>
      <c r="S46" s="1219">
        <f>SUM(M46:R46)</f>
        <v>0</v>
      </c>
    </row>
    <row r="47" spans="1:19" ht="17.25" customHeight="1">
      <c r="A47" s="1220">
        <v>1</v>
      </c>
      <c r="B47" s="1220">
        <v>5</v>
      </c>
      <c r="C47" s="464" t="s">
        <v>6</v>
      </c>
      <c r="D47" s="464"/>
      <c r="E47" s="1241"/>
      <c r="F47" s="1222"/>
      <c r="G47" s="1222"/>
      <c r="H47" s="1222"/>
      <c r="I47" s="1223"/>
      <c r="J47" s="1222"/>
      <c r="K47" s="1222"/>
      <c r="L47" s="1222"/>
      <c r="M47" s="1224"/>
      <c r="N47" s="1225">
        <f>SUM(I47:M47)</f>
        <v>0</v>
      </c>
      <c r="O47" s="1226"/>
      <c r="P47" s="1222"/>
      <c r="Q47" s="1222"/>
      <c r="R47" s="1227"/>
      <c r="S47" s="1228">
        <f>SUM(M47:R47)</f>
        <v>0</v>
      </c>
    </row>
    <row r="48" spans="1:21" s="1171" customFormat="1" ht="17.25" customHeight="1">
      <c r="A48" s="1161"/>
      <c r="B48" s="1161"/>
      <c r="C48" s="1389" t="s">
        <v>402</v>
      </c>
      <c r="D48" s="1058" t="s">
        <v>302</v>
      </c>
      <c r="E48" s="1390" t="s">
        <v>369</v>
      </c>
      <c r="F48" s="1229"/>
      <c r="G48" s="1229"/>
      <c r="H48" s="1229"/>
      <c r="I48" s="1230">
        <v>3500</v>
      </c>
      <c r="J48" s="1229"/>
      <c r="K48" s="1229"/>
      <c r="L48" s="1229"/>
      <c r="M48" s="1231"/>
      <c r="N48" s="1165">
        <f>SUM(I48:M48)</f>
        <v>3500</v>
      </c>
      <c r="O48" s="1232"/>
      <c r="P48" s="1229"/>
      <c r="Q48" s="1229"/>
      <c r="R48" s="1167">
        <v>297417</v>
      </c>
      <c r="S48" s="1175">
        <f>SUM(M48:R48)</f>
        <v>300917</v>
      </c>
      <c r="U48" s="1233"/>
    </row>
    <row r="49" spans="1:19" ht="17.25" customHeight="1">
      <c r="A49" s="1236"/>
      <c r="B49" s="1236"/>
      <c r="C49" s="1389"/>
      <c r="D49" s="964" t="s">
        <v>303</v>
      </c>
      <c r="E49" s="1390"/>
      <c r="F49" s="1174">
        <f aca="true" t="shared" si="11" ref="F49:S49">F48+F50</f>
        <v>0</v>
      </c>
      <c r="G49" s="1174">
        <f t="shared" si="11"/>
        <v>0</v>
      </c>
      <c r="H49" s="1174">
        <f t="shared" si="11"/>
        <v>0</v>
      </c>
      <c r="I49" s="1174">
        <f t="shared" si="11"/>
        <v>3500</v>
      </c>
      <c r="J49" s="1174">
        <f t="shared" si="11"/>
        <v>0</v>
      </c>
      <c r="K49" s="1174">
        <f t="shared" si="11"/>
        <v>0</v>
      </c>
      <c r="L49" s="1174">
        <f t="shared" si="11"/>
        <v>0</v>
      </c>
      <c r="M49" s="1174">
        <f t="shared" si="11"/>
        <v>0</v>
      </c>
      <c r="N49" s="1165">
        <f t="shared" si="11"/>
        <v>3500</v>
      </c>
      <c r="O49" s="1174">
        <f t="shared" si="11"/>
        <v>0</v>
      </c>
      <c r="P49" s="1174">
        <f t="shared" si="11"/>
        <v>0</v>
      </c>
      <c r="Q49" s="1174">
        <f t="shared" si="11"/>
        <v>21015</v>
      </c>
      <c r="R49" s="1167">
        <f t="shared" si="11"/>
        <v>300627</v>
      </c>
      <c r="S49" s="1175">
        <f t="shared" si="11"/>
        <v>325142</v>
      </c>
    </row>
    <row r="50" spans="1:21" s="1189" customFormat="1" ht="17.25" customHeight="1">
      <c r="A50" s="1068"/>
      <c r="B50" s="1068"/>
      <c r="C50" s="1389"/>
      <c r="D50" s="1234" t="s">
        <v>17</v>
      </c>
      <c r="E50" s="1390"/>
      <c r="F50" s="1072"/>
      <c r="G50" s="1072"/>
      <c r="H50" s="1072"/>
      <c r="I50" s="1071"/>
      <c r="J50" s="1072"/>
      <c r="K50" s="1072"/>
      <c r="L50" s="1072"/>
      <c r="M50" s="1073"/>
      <c r="N50" s="1183">
        <f>H50+I50</f>
        <v>0</v>
      </c>
      <c r="O50" s="1075"/>
      <c r="P50" s="1072"/>
      <c r="Q50" s="1072">
        <v>21015</v>
      </c>
      <c r="R50" s="1185">
        <v>3210</v>
      </c>
      <c r="S50" s="1186">
        <f>SUM(M50:R50)</f>
        <v>24225</v>
      </c>
      <c r="U50" s="1235"/>
    </row>
    <row r="51" spans="1:21" s="1171" customFormat="1" ht="17.25" customHeight="1">
      <c r="A51" s="1161"/>
      <c r="B51" s="1161"/>
      <c r="C51" s="1400" t="s">
        <v>403</v>
      </c>
      <c r="D51" s="1058" t="s">
        <v>302</v>
      </c>
      <c r="E51" s="1390" t="s">
        <v>369</v>
      </c>
      <c r="F51" s="1229"/>
      <c r="G51" s="1229"/>
      <c r="H51" s="1229"/>
      <c r="I51" s="1230">
        <v>136</v>
      </c>
      <c r="J51" s="1229"/>
      <c r="K51" s="1229"/>
      <c r="L51" s="1229"/>
      <c r="M51" s="1231"/>
      <c r="N51" s="1165">
        <f>SUM(I51:M51)</f>
        <v>136</v>
      </c>
      <c r="O51" s="1232"/>
      <c r="P51" s="1229"/>
      <c r="Q51" s="1229"/>
      <c r="R51" s="1167"/>
      <c r="S51" s="1175">
        <f>SUM(M51:R51)</f>
        <v>136</v>
      </c>
      <c r="U51" s="1233"/>
    </row>
    <row r="52" spans="1:19" ht="17.25" customHeight="1">
      <c r="A52" s="1236"/>
      <c r="B52" s="1236"/>
      <c r="C52" s="1400"/>
      <c r="D52" s="964" t="s">
        <v>303</v>
      </c>
      <c r="E52" s="1390"/>
      <c r="F52" s="1174">
        <f aca="true" t="shared" si="12" ref="F52:S52">F51+F53</f>
        <v>0</v>
      </c>
      <c r="G52" s="1174">
        <f t="shared" si="12"/>
        <v>0</v>
      </c>
      <c r="H52" s="1174">
        <f t="shared" si="12"/>
        <v>0</v>
      </c>
      <c r="I52" s="1174">
        <f t="shared" si="12"/>
        <v>136</v>
      </c>
      <c r="J52" s="1174">
        <f t="shared" si="12"/>
        <v>0</v>
      </c>
      <c r="K52" s="1174">
        <f t="shared" si="12"/>
        <v>0</v>
      </c>
      <c r="L52" s="1174">
        <f t="shared" si="12"/>
        <v>0</v>
      </c>
      <c r="M52" s="1174">
        <f t="shared" si="12"/>
        <v>0</v>
      </c>
      <c r="N52" s="1165">
        <f t="shared" si="12"/>
        <v>136</v>
      </c>
      <c r="O52" s="1174">
        <f t="shared" si="12"/>
        <v>0</v>
      </c>
      <c r="P52" s="1174">
        <f t="shared" si="12"/>
        <v>0</v>
      </c>
      <c r="Q52" s="1174">
        <f t="shared" si="12"/>
        <v>0</v>
      </c>
      <c r="R52" s="1167">
        <f t="shared" si="12"/>
        <v>0</v>
      </c>
      <c r="S52" s="1175">
        <f t="shared" si="12"/>
        <v>136</v>
      </c>
    </row>
    <row r="53" spans="1:19" ht="17.25" customHeight="1">
      <c r="A53" s="1236"/>
      <c r="B53" s="1236"/>
      <c r="C53" s="1400"/>
      <c r="D53" s="964" t="s">
        <v>17</v>
      </c>
      <c r="E53" s="1390"/>
      <c r="F53" s="1237"/>
      <c r="G53" s="1237"/>
      <c r="H53" s="1237"/>
      <c r="I53" s="1238"/>
      <c r="J53" s="1237"/>
      <c r="K53" s="1237"/>
      <c r="L53" s="1237"/>
      <c r="M53" s="1239"/>
      <c r="N53" s="1165">
        <f>SUM(I53:M53)</f>
        <v>0</v>
      </c>
      <c r="O53" s="1240"/>
      <c r="P53" s="1237"/>
      <c r="Q53" s="1237"/>
      <c r="R53" s="1167"/>
      <c r="S53" s="1175">
        <f>SUM(M53:R53)</f>
        <v>0</v>
      </c>
    </row>
    <row r="54" spans="1:21" s="1171" customFormat="1" ht="17.25" customHeight="1">
      <c r="A54" s="1161"/>
      <c r="B54" s="1161"/>
      <c r="C54" s="1389" t="s">
        <v>400</v>
      </c>
      <c r="D54" s="1058" t="s">
        <v>302</v>
      </c>
      <c r="E54" s="1390" t="s">
        <v>369</v>
      </c>
      <c r="F54" s="1229"/>
      <c r="G54" s="1229"/>
      <c r="H54" s="1229"/>
      <c r="I54" s="1230"/>
      <c r="J54" s="1229"/>
      <c r="K54" s="1229"/>
      <c r="L54" s="1229"/>
      <c r="M54" s="1231"/>
      <c r="N54" s="1165">
        <f>SUM(I54:M54)</f>
        <v>0</v>
      </c>
      <c r="O54" s="1232"/>
      <c r="P54" s="1229"/>
      <c r="Q54" s="1229"/>
      <c r="R54" s="1167"/>
      <c r="S54" s="1175">
        <f>SUM(M54:R54)</f>
        <v>0</v>
      </c>
      <c r="U54" s="1233"/>
    </row>
    <row r="55" spans="1:19" ht="17.25" customHeight="1">
      <c r="A55" s="1236"/>
      <c r="B55" s="1236"/>
      <c r="C55" s="1389"/>
      <c r="D55" s="964" t="s">
        <v>303</v>
      </c>
      <c r="E55" s="1390"/>
      <c r="F55" s="1174">
        <f aca="true" t="shared" si="13" ref="F55:S55">F54+F56</f>
        <v>0</v>
      </c>
      <c r="G55" s="1174">
        <f t="shared" si="13"/>
        <v>0</v>
      </c>
      <c r="H55" s="1174">
        <f t="shared" si="13"/>
        <v>0</v>
      </c>
      <c r="I55" s="1174">
        <f t="shared" si="13"/>
        <v>0</v>
      </c>
      <c r="J55" s="1174">
        <f t="shared" si="13"/>
        <v>0</v>
      </c>
      <c r="K55" s="1174">
        <f t="shared" si="13"/>
        <v>0</v>
      </c>
      <c r="L55" s="1174">
        <f t="shared" si="13"/>
        <v>0</v>
      </c>
      <c r="M55" s="1174">
        <f t="shared" si="13"/>
        <v>0</v>
      </c>
      <c r="N55" s="1165">
        <f t="shared" si="13"/>
        <v>0</v>
      </c>
      <c r="O55" s="1174">
        <f t="shared" si="13"/>
        <v>0</v>
      </c>
      <c r="P55" s="1174">
        <f t="shared" si="13"/>
        <v>0</v>
      </c>
      <c r="Q55" s="1174">
        <f t="shared" si="13"/>
        <v>0</v>
      </c>
      <c r="R55" s="1167">
        <f t="shared" si="13"/>
        <v>0</v>
      </c>
      <c r="S55" s="1175">
        <f t="shared" si="13"/>
        <v>0</v>
      </c>
    </row>
    <row r="56" spans="1:19" ht="17.25" customHeight="1">
      <c r="A56" s="1236"/>
      <c r="B56" s="1236"/>
      <c r="C56" s="1389"/>
      <c r="D56" s="964" t="s">
        <v>17</v>
      </c>
      <c r="E56" s="1390"/>
      <c r="F56" s="1237"/>
      <c r="G56" s="1237"/>
      <c r="H56" s="1237"/>
      <c r="I56" s="1238"/>
      <c r="J56" s="1237"/>
      <c r="K56" s="1237"/>
      <c r="L56" s="1237"/>
      <c r="M56" s="1239"/>
      <c r="N56" s="1165">
        <f>SUM(I56:M56)</f>
        <v>0</v>
      </c>
      <c r="O56" s="1240"/>
      <c r="P56" s="1237"/>
      <c r="Q56" s="1237"/>
      <c r="R56" s="1167"/>
      <c r="S56" s="1175">
        <f>SUM(M56:R56)</f>
        <v>0</v>
      </c>
    </row>
    <row r="57" spans="1:21" s="1171" customFormat="1" ht="17.25" customHeight="1">
      <c r="A57" s="1161"/>
      <c r="B57" s="1161"/>
      <c r="C57" s="1389" t="s">
        <v>399</v>
      </c>
      <c r="D57" s="1058" t="s">
        <v>302</v>
      </c>
      <c r="E57" s="1390" t="s">
        <v>369</v>
      </c>
      <c r="F57" s="1229"/>
      <c r="G57" s="1229"/>
      <c r="H57" s="1229"/>
      <c r="I57" s="1230"/>
      <c r="J57" s="1229"/>
      <c r="K57" s="1229"/>
      <c r="L57" s="1229"/>
      <c r="M57" s="1231"/>
      <c r="N57" s="1165">
        <f>SUM(I57:M57)</f>
        <v>0</v>
      </c>
      <c r="O57" s="1232"/>
      <c r="P57" s="1229"/>
      <c r="Q57" s="1229"/>
      <c r="R57" s="1167"/>
      <c r="S57" s="1175">
        <f>SUM(M57:R57)</f>
        <v>0</v>
      </c>
      <c r="U57" s="1233"/>
    </row>
    <row r="58" spans="1:19" ht="17.25" customHeight="1">
      <c r="A58" s="1236"/>
      <c r="B58" s="1236"/>
      <c r="C58" s="1389"/>
      <c r="D58" s="964" t="s">
        <v>303</v>
      </c>
      <c r="E58" s="1390"/>
      <c r="F58" s="1174">
        <f aca="true" t="shared" si="14" ref="F58:S58">F57+F59</f>
        <v>0</v>
      </c>
      <c r="G58" s="1174">
        <f t="shared" si="14"/>
        <v>0</v>
      </c>
      <c r="H58" s="1174">
        <f t="shared" si="14"/>
        <v>0</v>
      </c>
      <c r="I58" s="1174">
        <f t="shared" si="14"/>
        <v>0</v>
      </c>
      <c r="J58" s="1174">
        <f t="shared" si="14"/>
        <v>0</v>
      </c>
      <c r="K58" s="1174">
        <f t="shared" si="14"/>
        <v>0</v>
      </c>
      <c r="L58" s="1174">
        <f t="shared" si="14"/>
        <v>0</v>
      </c>
      <c r="M58" s="1174">
        <f t="shared" si="14"/>
        <v>0</v>
      </c>
      <c r="N58" s="1165">
        <f t="shared" si="14"/>
        <v>0</v>
      </c>
      <c r="O58" s="1174">
        <f t="shared" si="14"/>
        <v>0</v>
      </c>
      <c r="P58" s="1174">
        <f t="shared" si="14"/>
        <v>0</v>
      </c>
      <c r="Q58" s="1174">
        <f t="shared" si="14"/>
        <v>0</v>
      </c>
      <c r="R58" s="1167">
        <f t="shared" si="14"/>
        <v>0</v>
      </c>
      <c r="S58" s="1175">
        <f t="shared" si="14"/>
        <v>0</v>
      </c>
    </row>
    <row r="59" spans="1:19" ht="17.25" customHeight="1">
      <c r="A59" s="1236"/>
      <c r="B59" s="1236"/>
      <c r="C59" s="1389"/>
      <c r="D59" s="964" t="s">
        <v>17</v>
      </c>
      <c r="E59" s="1390"/>
      <c r="F59" s="1237"/>
      <c r="G59" s="1237"/>
      <c r="H59" s="1237"/>
      <c r="I59" s="1238"/>
      <c r="J59" s="1237"/>
      <c r="K59" s="1237"/>
      <c r="L59" s="1237"/>
      <c r="M59" s="1239"/>
      <c r="N59" s="1165">
        <f>SUM(I59:M59)</f>
        <v>0</v>
      </c>
      <c r="O59" s="1240"/>
      <c r="P59" s="1237"/>
      <c r="Q59" s="1237"/>
      <c r="R59" s="1167"/>
      <c r="S59" s="1175">
        <f>SUM(M59:R59)</f>
        <v>0</v>
      </c>
    </row>
    <row r="60" spans="1:21" s="1171" customFormat="1" ht="17.25" customHeight="1">
      <c r="A60" s="1161"/>
      <c r="B60" s="1161"/>
      <c r="C60" s="1401" t="s">
        <v>92</v>
      </c>
      <c r="D60" s="1058" t="s">
        <v>302</v>
      </c>
      <c r="E60" s="1390" t="s">
        <v>369</v>
      </c>
      <c r="F60" s="1229"/>
      <c r="G60" s="1229"/>
      <c r="H60" s="1229"/>
      <c r="I60" s="1230"/>
      <c r="J60" s="1229"/>
      <c r="K60" s="1229"/>
      <c r="L60" s="1229"/>
      <c r="M60" s="1231"/>
      <c r="N60" s="1165">
        <f>SUM(I60:M60)</f>
        <v>0</v>
      </c>
      <c r="O60" s="1232"/>
      <c r="P60" s="1229"/>
      <c r="Q60" s="1229"/>
      <c r="R60" s="1167"/>
      <c r="S60" s="1175">
        <f>SUM(M60:R60)</f>
        <v>0</v>
      </c>
      <c r="U60" s="1233"/>
    </row>
    <row r="61" spans="1:19" ht="17.25" customHeight="1">
      <c r="A61" s="1236"/>
      <c r="B61" s="1236"/>
      <c r="C61" s="1401"/>
      <c r="D61" s="964" t="s">
        <v>303</v>
      </c>
      <c r="E61" s="1390"/>
      <c r="F61" s="1174">
        <f aca="true" t="shared" si="15" ref="F61:S61">F60+F62</f>
        <v>0</v>
      </c>
      <c r="G61" s="1174">
        <f t="shared" si="15"/>
        <v>0</v>
      </c>
      <c r="H61" s="1174">
        <f t="shared" si="15"/>
        <v>0</v>
      </c>
      <c r="I61" s="1174">
        <f t="shared" si="15"/>
        <v>0</v>
      </c>
      <c r="J61" s="1174">
        <f t="shared" si="15"/>
        <v>0</v>
      </c>
      <c r="K61" s="1174">
        <f t="shared" si="15"/>
        <v>0</v>
      </c>
      <c r="L61" s="1174">
        <f t="shared" si="15"/>
        <v>0</v>
      </c>
      <c r="M61" s="1174">
        <f t="shared" si="15"/>
        <v>0</v>
      </c>
      <c r="N61" s="1165">
        <f t="shared" si="15"/>
        <v>0</v>
      </c>
      <c r="O61" s="1174">
        <f t="shared" si="15"/>
        <v>0</v>
      </c>
      <c r="P61" s="1174">
        <f t="shared" si="15"/>
        <v>0</v>
      </c>
      <c r="Q61" s="1174">
        <f t="shared" si="15"/>
        <v>0</v>
      </c>
      <c r="R61" s="1167">
        <f t="shared" si="15"/>
        <v>0</v>
      </c>
      <c r="S61" s="1175">
        <f t="shared" si="15"/>
        <v>0</v>
      </c>
    </row>
    <row r="62" spans="1:19" ht="17.25" customHeight="1">
      <c r="A62" s="1236"/>
      <c r="B62" s="1236"/>
      <c r="C62" s="1401"/>
      <c r="D62" s="964" t="s">
        <v>17</v>
      </c>
      <c r="E62" s="1390"/>
      <c r="F62" s="1237"/>
      <c r="G62" s="1237"/>
      <c r="H62" s="1237"/>
      <c r="I62" s="1238">
        <v>0</v>
      </c>
      <c r="J62" s="1237"/>
      <c r="K62" s="1237"/>
      <c r="L62" s="1237"/>
      <c r="M62" s="1239"/>
      <c r="N62" s="1165">
        <f>SUM(I62:M62)</f>
        <v>0</v>
      </c>
      <c r="O62" s="1240"/>
      <c r="P62" s="1237"/>
      <c r="Q62" s="1237"/>
      <c r="R62" s="1167"/>
      <c r="S62" s="1175">
        <f>SUM(M62:R62)</f>
        <v>0</v>
      </c>
    </row>
    <row r="63" spans="1:21" s="1171" customFormat="1" ht="17.25" customHeight="1">
      <c r="A63" s="1161"/>
      <c r="B63" s="1161"/>
      <c r="C63" s="1389" t="s">
        <v>404</v>
      </c>
      <c r="D63" s="1058" t="s">
        <v>302</v>
      </c>
      <c r="E63" s="1390" t="s">
        <v>369</v>
      </c>
      <c r="F63" s="1174"/>
      <c r="G63" s="1229"/>
      <c r="H63" s="1229"/>
      <c r="I63" s="1230"/>
      <c r="J63" s="1229"/>
      <c r="K63" s="1229"/>
      <c r="L63" s="1229"/>
      <c r="M63" s="1231"/>
      <c r="N63" s="1165">
        <f>SUM(I63:M63)</f>
        <v>0</v>
      </c>
      <c r="O63" s="1232"/>
      <c r="P63" s="1229"/>
      <c r="Q63" s="1229"/>
      <c r="R63" s="1167"/>
      <c r="S63" s="1175">
        <f>SUM(M63:R63)</f>
        <v>0</v>
      </c>
      <c r="U63" s="1233"/>
    </row>
    <row r="64" spans="1:19" ht="17.25" customHeight="1">
      <c r="A64" s="1236"/>
      <c r="B64" s="1236"/>
      <c r="C64" s="1389"/>
      <c r="D64" s="964" t="s">
        <v>303</v>
      </c>
      <c r="E64" s="1390"/>
      <c r="F64" s="1174">
        <f aca="true" t="shared" si="16" ref="F64:S64">F63+F65</f>
        <v>0</v>
      </c>
      <c r="G64" s="1174">
        <f t="shared" si="16"/>
        <v>0</v>
      </c>
      <c r="H64" s="1174">
        <f t="shared" si="16"/>
        <v>0</v>
      </c>
      <c r="I64" s="1174">
        <f t="shared" si="16"/>
        <v>0</v>
      </c>
      <c r="J64" s="1174">
        <f t="shared" si="16"/>
        <v>0</v>
      </c>
      <c r="K64" s="1174">
        <f t="shared" si="16"/>
        <v>0</v>
      </c>
      <c r="L64" s="1174">
        <f t="shared" si="16"/>
        <v>0</v>
      </c>
      <c r="M64" s="1174">
        <f t="shared" si="16"/>
        <v>0</v>
      </c>
      <c r="N64" s="1165">
        <f t="shared" si="16"/>
        <v>0</v>
      </c>
      <c r="O64" s="1174">
        <f t="shared" si="16"/>
        <v>0</v>
      </c>
      <c r="P64" s="1174">
        <f t="shared" si="16"/>
        <v>0</v>
      </c>
      <c r="Q64" s="1174">
        <f t="shared" si="16"/>
        <v>0</v>
      </c>
      <c r="R64" s="1167">
        <f t="shared" si="16"/>
        <v>0</v>
      </c>
      <c r="S64" s="1175">
        <f t="shared" si="16"/>
        <v>0</v>
      </c>
    </row>
    <row r="65" spans="1:19" ht="17.25" customHeight="1">
      <c r="A65" s="1236"/>
      <c r="B65" s="1236"/>
      <c r="C65" s="1389"/>
      <c r="D65" s="964" t="s">
        <v>17</v>
      </c>
      <c r="E65" s="1390"/>
      <c r="F65" s="1237"/>
      <c r="G65" s="1237"/>
      <c r="H65" s="1237"/>
      <c r="I65" s="1238"/>
      <c r="J65" s="1237"/>
      <c r="K65" s="1237"/>
      <c r="L65" s="1237"/>
      <c r="M65" s="1239"/>
      <c r="N65" s="1165">
        <f>SUM(I65:M65)</f>
        <v>0</v>
      </c>
      <c r="O65" s="1240"/>
      <c r="P65" s="1237"/>
      <c r="Q65" s="1237"/>
      <c r="R65" s="1167"/>
      <c r="S65" s="1175">
        <f>SUM(M65:R65)</f>
        <v>0</v>
      </c>
    </row>
    <row r="66" spans="1:21" s="1171" customFormat="1" ht="17.25" customHeight="1">
      <c r="A66" s="1161"/>
      <c r="B66" s="1161"/>
      <c r="C66" s="1389" t="s">
        <v>405</v>
      </c>
      <c r="D66" s="1058" t="s">
        <v>302</v>
      </c>
      <c r="E66" s="1390" t="s">
        <v>369</v>
      </c>
      <c r="F66" s="1229"/>
      <c r="G66" s="1229"/>
      <c r="H66" s="1229"/>
      <c r="I66" s="1230"/>
      <c r="J66" s="1229"/>
      <c r="K66" s="1229"/>
      <c r="L66" s="1229"/>
      <c r="M66" s="1231"/>
      <c r="N66" s="1165">
        <f>SUM(I66:M66)</f>
        <v>0</v>
      </c>
      <c r="O66" s="1232"/>
      <c r="P66" s="1229"/>
      <c r="Q66" s="1229"/>
      <c r="R66" s="1167"/>
      <c r="S66" s="1175">
        <f>SUM(M66:R66)</f>
        <v>0</v>
      </c>
      <c r="U66" s="1233"/>
    </row>
    <row r="67" spans="1:19" ht="17.25" customHeight="1">
      <c r="A67" s="1236"/>
      <c r="B67" s="1236"/>
      <c r="C67" s="1389"/>
      <c r="D67" s="964" t="s">
        <v>303</v>
      </c>
      <c r="E67" s="1390"/>
      <c r="F67" s="1174">
        <f aca="true" t="shared" si="17" ref="F67:S67">F66+F68</f>
        <v>0</v>
      </c>
      <c r="G67" s="1174">
        <f t="shared" si="17"/>
        <v>0</v>
      </c>
      <c r="H67" s="1174">
        <f t="shared" si="17"/>
        <v>0</v>
      </c>
      <c r="I67" s="1174">
        <f t="shared" si="17"/>
        <v>0</v>
      </c>
      <c r="J67" s="1174">
        <f t="shared" si="17"/>
        <v>0</v>
      </c>
      <c r="K67" s="1174">
        <f t="shared" si="17"/>
        <v>0</v>
      </c>
      <c r="L67" s="1174">
        <f t="shared" si="17"/>
        <v>0</v>
      </c>
      <c r="M67" s="1174">
        <f t="shared" si="17"/>
        <v>0</v>
      </c>
      <c r="N67" s="1165">
        <f t="shared" si="17"/>
        <v>0</v>
      </c>
      <c r="O67" s="1174">
        <f t="shared" si="17"/>
        <v>0</v>
      </c>
      <c r="P67" s="1174">
        <f t="shared" si="17"/>
        <v>0</v>
      </c>
      <c r="Q67" s="1174">
        <f t="shared" si="17"/>
        <v>0</v>
      </c>
      <c r="R67" s="1167">
        <f t="shared" si="17"/>
        <v>0</v>
      </c>
      <c r="S67" s="1175">
        <f t="shared" si="17"/>
        <v>0</v>
      </c>
    </row>
    <row r="68" spans="1:19" ht="17.25" customHeight="1">
      <c r="A68" s="1236"/>
      <c r="B68" s="1236"/>
      <c r="C68" s="1389"/>
      <c r="D68" s="964" t="s">
        <v>17</v>
      </c>
      <c r="E68" s="1390"/>
      <c r="F68" s="1237"/>
      <c r="G68" s="1237"/>
      <c r="H68" s="1237"/>
      <c r="I68" s="1238"/>
      <c r="J68" s="1237"/>
      <c r="K68" s="1237"/>
      <c r="L68" s="1237"/>
      <c r="M68" s="1239"/>
      <c r="N68" s="1165">
        <f>SUM(G68:M68)</f>
        <v>0</v>
      </c>
      <c r="O68" s="1240"/>
      <c r="P68" s="1237"/>
      <c r="Q68" s="1237"/>
      <c r="R68" s="1167"/>
      <c r="S68" s="1175">
        <f>SUM(M68:R68)</f>
        <v>0</v>
      </c>
    </row>
    <row r="69" spans="1:21" s="1171" customFormat="1" ht="17.25" customHeight="1">
      <c r="A69" s="1161"/>
      <c r="B69" s="1161"/>
      <c r="C69" s="1389" t="s">
        <v>406</v>
      </c>
      <c r="D69" s="1058" t="s">
        <v>302</v>
      </c>
      <c r="E69" s="1390" t="s">
        <v>369</v>
      </c>
      <c r="F69" s="1229"/>
      <c r="G69" s="1229"/>
      <c r="H69" s="1229"/>
      <c r="I69" s="1230"/>
      <c r="J69" s="1229"/>
      <c r="K69" s="1229"/>
      <c r="L69" s="1229"/>
      <c r="M69" s="1231"/>
      <c r="N69" s="1165">
        <f>SUM(I69:M69)</f>
        <v>0</v>
      </c>
      <c r="O69" s="1232"/>
      <c r="P69" s="1229"/>
      <c r="Q69" s="1229"/>
      <c r="R69" s="1167"/>
      <c r="S69" s="1175">
        <f>SUM(M69:R69)</f>
        <v>0</v>
      </c>
      <c r="U69" s="1233"/>
    </row>
    <row r="70" spans="1:19" ht="17.25" customHeight="1">
      <c r="A70" s="1236"/>
      <c r="B70" s="1236"/>
      <c r="C70" s="1389"/>
      <c r="D70" s="964" t="s">
        <v>303</v>
      </c>
      <c r="E70" s="1390"/>
      <c r="F70" s="1174">
        <f aca="true" t="shared" si="18" ref="F70:S70">F69+F71</f>
        <v>0</v>
      </c>
      <c r="G70" s="1174">
        <f t="shared" si="18"/>
        <v>0</v>
      </c>
      <c r="H70" s="1174">
        <f t="shared" si="18"/>
        <v>0</v>
      </c>
      <c r="I70" s="1174">
        <f t="shared" si="18"/>
        <v>0</v>
      </c>
      <c r="J70" s="1174">
        <f t="shared" si="18"/>
        <v>0</v>
      </c>
      <c r="K70" s="1174">
        <f t="shared" si="18"/>
        <v>0</v>
      </c>
      <c r="L70" s="1174">
        <f t="shared" si="18"/>
        <v>0</v>
      </c>
      <c r="M70" s="1174">
        <f t="shared" si="18"/>
        <v>0</v>
      </c>
      <c r="N70" s="1165">
        <f t="shared" si="18"/>
        <v>0</v>
      </c>
      <c r="O70" s="1174">
        <f t="shared" si="18"/>
        <v>0</v>
      </c>
      <c r="P70" s="1174">
        <f t="shared" si="18"/>
        <v>0</v>
      </c>
      <c r="Q70" s="1174">
        <f t="shared" si="18"/>
        <v>0</v>
      </c>
      <c r="R70" s="1167">
        <f t="shared" si="18"/>
        <v>0</v>
      </c>
      <c r="S70" s="1175">
        <f t="shared" si="18"/>
        <v>0</v>
      </c>
    </row>
    <row r="71" spans="1:19" ht="17.25" customHeight="1">
      <c r="A71" s="1236"/>
      <c r="B71" s="1236"/>
      <c r="C71" s="1389"/>
      <c r="D71" s="964" t="s">
        <v>17</v>
      </c>
      <c r="E71" s="1390"/>
      <c r="F71" s="1237"/>
      <c r="G71" s="1237"/>
      <c r="H71" s="1237"/>
      <c r="I71" s="1238"/>
      <c r="J71" s="1237"/>
      <c r="K71" s="1237"/>
      <c r="L71" s="1237"/>
      <c r="M71" s="1239"/>
      <c r="N71" s="1165">
        <f>SUM(I71:M71)</f>
        <v>0</v>
      </c>
      <c r="O71" s="1240"/>
      <c r="P71" s="1237"/>
      <c r="Q71" s="1237"/>
      <c r="R71" s="1167"/>
      <c r="S71" s="1175">
        <f>SUM(M71:R71)</f>
        <v>0</v>
      </c>
    </row>
    <row r="72" spans="1:21" s="1171" customFormat="1" ht="17.25" customHeight="1">
      <c r="A72" s="1161"/>
      <c r="B72" s="1161"/>
      <c r="C72" s="1389" t="s">
        <v>407</v>
      </c>
      <c r="D72" s="1058" t="s">
        <v>302</v>
      </c>
      <c r="E72" s="1390" t="s">
        <v>369</v>
      </c>
      <c r="F72" s="1229"/>
      <c r="G72" s="1229"/>
      <c r="H72" s="1229"/>
      <c r="I72" s="1230"/>
      <c r="J72" s="1229"/>
      <c r="K72" s="1229"/>
      <c r="L72" s="1229"/>
      <c r="M72" s="1231"/>
      <c r="N72" s="1165">
        <f>SUM(I72:M72)</f>
        <v>0</v>
      </c>
      <c r="O72" s="1232"/>
      <c r="P72" s="1229"/>
      <c r="Q72" s="1229"/>
      <c r="R72" s="1167"/>
      <c r="S72" s="1175">
        <f>SUM(M72:R72)</f>
        <v>0</v>
      </c>
      <c r="U72" s="1233"/>
    </row>
    <row r="73" spans="1:19" ht="17.25" customHeight="1">
      <c r="A73" s="1236"/>
      <c r="B73" s="1236"/>
      <c r="C73" s="1389"/>
      <c r="D73" s="964" t="s">
        <v>303</v>
      </c>
      <c r="E73" s="1390"/>
      <c r="F73" s="1174">
        <f aca="true" t="shared" si="19" ref="F73:S73">F72+F74</f>
        <v>0</v>
      </c>
      <c r="G73" s="1174">
        <f t="shared" si="19"/>
        <v>0</v>
      </c>
      <c r="H73" s="1174">
        <f t="shared" si="19"/>
        <v>0</v>
      </c>
      <c r="I73" s="1174">
        <f t="shared" si="19"/>
        <v>0</v>
      </c>
      <c r="J73" s="1174">
        <f t="shared" si="19"/>
        <v>0</v>
      </c>
      <c r="K73" s="1174">
        <f t="shared" si="19"/>
        <v>0</v>
      </c>
      <c r="L73" s="1174">
        <f t="shared" si="19"/>
        <v>0</v>
      </c>
      <c r="M73" s="1174">
        <f t="shared" si="19"/>
        <v>0</v>
      </c>
      <c r="N73" s="1165">
        <f t="shared" si="19"/>
        <v>0</v>
      </c>
      <c r="O73" s="1174">
        <f t="shared" si="19"/>
        <v>0</v>
      </c>
      <c r="P73" s="1174">
        <f t="shared" si="19"/>
        <v>0</v>
      </c>
      <c r="Q73" s="1174">
        <f t="shared" si="19"/>
        <v>0</v>
      </c>
      <c r="R73" s="1167">
        <f t="shared" si="19"/>
        <v>0</v>
      </c>
      <c r="S73" s="1175">
        <f t="shared" si="19"/>
        <v>0</v>
      </c>
    </row>
    <row r="74" spans="1:19" ht="17.25" customHeight="1">
      <c r="A74" s="1236"/>
      <c r="B74" s="1236"/>
      <c r="C74" s="1389"/>
      <c r="D74" s="964" t="s">
        <v>17</v>
      </c>
      <c r="E74" s="1390"/>
      <c r="F74" s="1237"/>
      <c r="G74" s="1237"/>
      <c r="H74" s="1237"/>
      <c r="I74" s="1238"/>
      <c r="J74" s="1237"/>
      <c r="K74" s="1237"/>
      <c r="L74" s="1237"/>
      <c r="M74" s="1239"/>
      <c r="N74" s="1165">
        <f>SUM(I74:M74)</f>
        <v>0</v>
      </c>
      <c r="O74" s="1240"/>
      <c r="P74" s="1237"/>
      <c r="Q74" s="1237"/>
      <c r="R74" s="1167"/>
      <c r="S74" s="1175">
        <f>SUM(M74:R74)</f>
        <v>0</v>
      </c>
    </row>
    <row r="75" spans="1:21" s="1171" customFormat="1" ht="17.25" customHeight="1">
      <c r="A75" s="1236"/>
      <c r="B75" s="1236"/>
      <c r="C75" s="1402" t="s">
        <v>408</v>
      </c>
      <c r="D75" s="1058" t="s">
        <v>302</v>
      </c>
      <c r="E75" s="1390" t="s">
        <v>349</v>
      </c>
      <c r="F75" s="1229"/>
      <c r="G75" s="1229"/>
      <c r="H75" s="1229"/>
      <c r="I75" s="1230"/>
      <c r="J75" s="1229"/>
      <c r="K75" s="1229"/>
      <c r="L75" s="1229"/>
      <c r="M75" s="1229"/>
      <c r="N75" s="1165">
        <f>SUM(I75:M75)</f>
        <v>0</v>
      </c>
      <c r="O75" s="1229"/>
      <c r="P75" s="1229"/>
      <c r="Q75" s="1229"/>
      <c r="R75" s="1167"/>
      <c r="S75" s="1175">
        <f>SUM(M75:R75)</f>
        <v>0</v>
      </c>
      <c r="U75" s="1233"/>
    </row>
    <row r="76" spans="1:19" ht="17.25" customHeight="1">
      <c r="A76" s="1236"/>
      <c r="B76" s="1236"/>
      <c r="C76" s="1402"/>
      <c r="D76" s="964" t="s">
        <v>303</v>
      </c>
      <c r="E76" s="1390"/>
      <c r="F76" s="1174">
        <f aca="true" t="shared" si="20" ref="F76:S76">F75+F77</f>
        <v>0</v>
      </c>
      <c r="G76" s="1174">
        <f t="shared" si="20"/>
        <v>0</v>
      </c>
      <c r="H76" s="1174">
        <f t="shared" si="20"/>
        <v>0</v>
      </c>
      <c r="I76" s="1174">
        <f t="shared" si="20"/>
        <v>0</v>
      </c>
      <c r="J76" s="1174">
        <f t="shared" si="20"/>
        <v>0</v>
      </c>
      <c r="K76" s="1174">
        <f t="shared" si="20"/>
        <v>0</v>
      </c>
      <c r="L76" s="1174">
        <f t="shared" si="20"/>
        <v>0</v>
      </c>
      <c r="M76" s="1174">
        <f t="shared" si="20"/>
        <v>0</v>
      </c>
      <c r="N76" s="1165">
        <f t="shared" si="20"/>
        <v>0</v>
      </c>
      <c r="O76" s="1174">
        <f t="shared" si="20"/>
        <v>0</v>
      </c>
      <c r="P76" s="1174">
        <f t="shared" si="20"/>
        <v>0</v>
      </c>
      <c r="Q76" s="1174">
        <f t="shared" si="20"/>
        <v>0</v>
      </c>
      <c r="R76" s="1167">
        <f t="shared" si="20"/>
        <v>0</v>
      </c>
      <c r="S76" s="1219">
        <f t="shared" si="20"/>
        <v>0</v>
      </c>
    </row>
    <row r="77" spans="1:19" ht="17.25" customHeight="1">
      <c r="A77" s="1211"/>
      <c r="B77" s="1211"/>
      <c r="C77" s="1402"/>
      <c r="D77" s="964" t="s">
        <v>17</v>
      </c>
      <c r="E77" s="1390"/>
      <c r="F77" s="1213"/>
      <c r="G77" s="1213"/>
      <c r="H77" s="1213"/>
      <c r="I77" s="1214"/>
      <c r="J77" s="1213"/>
      <c r="K77" s="1213"/>
      <c r="L77" s="1213"/>
      <c r="M77" s="1215"/>
      <c r="N77" s="1248">
        <f>SUM(I77:M77)</f>
        <v>0</v>
      </c>
      <c r="O77" s="1217"/>
      <c r="P77" s="1213"/>
      <c r="Q77" s="1213"/>
      <c r="R77" s="1249"/>
      <c r="S77" s="1250">
        <f>SUM(M77:R77)</f>
        <v>0</v>
      </c>
    </row>
    <row r="78" spans="1:21" s="1171" customFormat="1" ht="17.25" customHeight="1" thickBot="1">
      <c r="A78" s="1251"/>
      <c r="B78" s="1251"/>
      <c r="C78" s="1252" t="s">
        <v>409</v>
      </c>
      <c r="D78" s="465" t="s">
        <v>302</v>
      </c>
      <c r="E78" s="1253"/>
      <c r="F78" s="1254">
        <f aca="true" t="shared" si="21" ref="F78:S78">SUM(F9+F12+F15+F18+F23+F26+F29+F32+F37+F40+F43+F48+F51+F54+F57+F60+F63+F66+F69+F72+F75)</f>
        <v>0</v>
      </c>
      <c r="G78" s="1254">
        <f t="shared" si="21"/>
        <v>0</v>
      </c>
      <c r="H78" s="1254">
        <f t="shared" si="21"/>
        <v>0</v>
      </c>
      <c r="I78" s="1254">
        <f t="shared" si="21"/>
        <v>46748</v>
      </c>
      <c r="J78" s="1254">
        <f t="shared" si="21"/>
        <v>0</v>
      </c>
      <c r="K78" s="1254">
        <f t="shared" si="21"/>
        <v>0</v>
      </c>
      <c r="L78" s="1254">
        <f t="shared" si="21"/>
        <v>0</v>
      </c>
      <c r="M78" s="1254">
        <f t="shared" si="21"/>
        <v>0</v>
      </c>
      <c r="N78" s="1254">
        <f t="shared" si="21"/>
        <v>46748</v>
      </c>
      <c r="O78" s="1254">
        <f t="shared" si="21"/>
        <v>0</v>
      </c>
      <c r="P78" s="1254">
        <f t="shared" si="21"/>
        <v>0</v>
      </c>
      <c r="Q78" s="1254">
        <f t="shared" si="21"/>
        <v>0</v>
      </c>
      <c r="R78" s="1255">
        <f t="shared" si="21"/>
        <v>947468</v>
      </c>
      <c r="S78" s="1256">
        <f t="shared" si="21"/>
        <v>994216</v>
      </c>
      <c r="U78" s="1233"/>
    </row>
    <row r="79" spans="1:19" ht="17.25" customHeight="1" thickBot="1" thickTop="1">
      <c r="A79" s="1257"/>
      <c r="B79" s="1257"/>
      <c r="C79" s="1258" t="s">
        <v>409</v>
      </c>
      <c r="D79" s="466" t="s">
        <v>410</v>
      </c>
      <c r="E79" s="1259"/>
      <c r="F79" s="1260">
        <f aca="true" t="shared" si="22" ref="F79:S79">SUM(F10+F13+F16+F19+F24+F27+F30+F33+F38+F41+F44+F49+F52+F55+F58+F61+F64+F67+F70+F73+F76)</f>
        <v>0</v>
      </c>
      <c r="G79" s="1260">
        <f t="shared" si="22"/>
        <v>0</v>
      </c>
      <c r="H79" s="1260">
        <f t="shared" si="22"/>
        <v>0</v>
      </c>
      <c r="I79" s="1260">
        <f t="shared" si="22"/>
        <v>46748</v>
      </c>
      <c r="J79" s="1260">
        <f t="shared" si="22"/>
        <v>0</v>
      </c>
      <c r="K79" s="1260">
        <f t="shared" si="22"/>
        <v>0</v>
      </c>
      <c r="L79" s="1260">
        <f t="shared" si="22"/>
        <v>0</v>
      </c>
      <c r="M79" s="1260">
        <f t="shared" si="22"/>
        <v>0</v>
      </c>
      <c r="N79" s="1260">
        <f t="shared" si="22"/>
        <v>46748</v>
      </c>
      <c r="O79" s="1260">
        <f t="shared" si="22"/>
        <v>0</v>
      </c>
      <c r="P79" s="1260">
        <f t="shared" si="22"/>
        <v>0</v>
      </c>
      <c r="Q79" s="1254">
        <f t="shared" si="22"/>
        <v>46996</v>
      </c>
      <c r="R79" s="1261">
        <f t="shared" si="22"/>
        <v>949071</v>
      </c>
      <c r="S79" s="1262">
        <f t="shared" si="22"/>
        <v>1042815</v>
      </c>
    </row>
    <row r="80" spans="1:21" ht="17.25" customHeight="1">
      <c r="A80" s="1263"/>
      <c r="B80" s="1263"/>
      <c r="C80" s="1258" t="s">
        <v>409</v>
      </c>
      <c r="D80" s="696" t="s">
        <v>17</v>
      </c>
      <c r="E80" s="1264"/>
      <c r="F80" s="1265">
        <f aca="true" t="shared" si="23" ref="F80:S80">SUM(F11+F14+F17+F20+F25+F28+F31+F34+F39+F42+F45+F50+F53+F56+F59+F62+F65+F68+F71+F74+F77)</f>
        <v>0</v>
      </c>
      <c r="G80" s="1265">
        <f t="shared" si="23"/>
        <v>0</v>
      </c>
      <c r="H80" s="1265">
        <f t="shared" si="23"/>
        <v>0</v>
      </c>
      <c r="I80" s="1265">
        <f t="shared" si="23"/>
        <v>0</v>
      </c>
      <c r="J80" s="1265">
        <f t="shared" si="23"/>
        <v>0</v>
      </c>
      <c r="K80" s="1265">
        <f t="shared" si="23"/>
        <v>0</v>
      </c>
      <c r="L80" s="1265">
        <f t="shared" si="23"/>
        <v>0</v>
      </c>
      <c r="M80" s="1265">
        <f t="shared" si="23"/>
        <v>0</v>
      </c>
      <c r="N80" s="1265">
        <f t="shared" si="23"/>
        <v>0</v>
      </c>
      <c r="O80" s="1265">
        <f t="shared" si="23"/>
        <v>0</v>
      </c>
      <c r="P80" s="1265">
        <f t="shared" si="23"/>
        <v>0</v>
      </c>
      <c r="Q80" s="1266">
        <f t="shared" si="23"/>
        <v>46996</v>
      </c>
      <c r="R80" s="1267">
        <f t="shared" si="23"/>
        <v>1603</v>
      </c>
      <c r="S80" s="1268">
        <f t="shared" si="23"/>
        <v>48599</v>
      </c>
      <c r="U80" s="1135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4">
    <mergeCell ref="C75:C77"/>
    <mergeCell ref="E75:E77"/>
    <mergeCell ref="C66:C68"/>
    <mergeCell ref="E66:E68"/>
    <mergeCell ref="C69:C71"/>
    <mergeCell ref="E69:E71"/>
    <mergeCell ref="C72:C74"/>
    <mergeCell ref="E72:E74"/>
    <mergeCell ref="C57:C59"/>
    <mergeCell ref="E57:E59"/>
    <mergeCell ref="C60:C62"/>
    <mergeCell ref="E60:E62"/>
    <mergeCell ref="C63:C65"/>
    <mergeCell ref="E63:E65"/>
    <mergeCell ref="C48:C50"/>
    <mergeCell ref="E48:E50"/>
    <mergeCell ref="C51:C53"/>
    <mergeCell ref="E51:E53"/>
    <mergeCell ref="C54:C56"/>
    <mergeCell ref="E54:E56"/>
    <mergeCell ref="C37:C39"/>
    <mergeCell ref="E37:E39"/>
    <mergeCell ref="C40:C42"/>
    <mergeCell ref="E40:E42"/>
    <mergeCell ref="C43:C45"/>
    <mergeCell ref="E43:E45"/>
    <mergeCell ref="C26:C28"/>
    <mergeCell ref="E26:E28"/>
    <mergeCell ref="C29:C31"/>
    <mergeCell ref="E29:E31"/>
    <mergeCell ref="C32:C34"/>
    <mergeCell ref="E32:E34"/>
    <mergeCell ref="C15:C17"/>
    <mergeCell ref="E15:E17"/>
    <mergeCell ref="C18:C20"/>
    <mergeCell ref="E18:E20"/>
    <mergeCell ref="C23:C25"/>
    <mergeCell ref="E23:E25"/>
    <mergeCell ref="S6:S7"/>
    <mergeCell ref="C9:C11"/>
    <mergeCell ref="E9:E11"/>
    <mergeCell ref="C12:C14"/>
    <mergeCell ref="E12:E14"/>
    <mergeCell ref="B2:C2"/>
    <mergeCell ref="B3:R3"/>
    <mergeCell ref="N4:R4"/>
    <mergeCell ref="N6:N7"/>
    <mergeCell ref="O6:R6"/>
    <mergeCell ref="A6:A7"/>
    <mergeCell ref="B6:B7"/>
    <mergeCell ref="C6:C7"/>
    <mergeCell ref="E6:E7"/>
    <mergeCell ref="F6:J6"/>
    <mergeCell ref="K6:M6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90" zoomScaleNormal="9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4.57421875" style="744" customWidth="1"/>
    <col min="2" max="2" width="4.57421875" style="745" customWidth="1"/>
    <col min="3" max="3" width="56.421875" style="746" customWidth="1"/>
    <col min="4" max="4" width="5.57421875" style="747" customWidth="1"/>
    <col min="5" max="11" width="12.57421875" style="748" customWidth="1"/>
    <col min="12" max="14" width="12.57421875" style="823" customWidth="1"/>
    <col min="15" max="17" width="14.00390625" style="743" customWidth="1"/>
    <col min="18" max="16384" width="9.140625" style="743" customWidth="1"/>
  </cols>
  <sheetData>
    <row r="1" spans="1:14" s="742" customFormat="1" ht="14.25">
      <c r="A1" s="1404" t="s">
        <v>672</v>
      </c>
      <c r="B1" s="1404"/>
      <c r="C1" s="1404"/>
      <c r="D1" s="739"/>
      <c r="E1" s="740"/>
      <c r="F1" s="740"/>
      <c r="G1" s="740"/>
      <c r="H1" s="740"/>
      <c r="I1" s="740"/>
      <c r="J1" s="740"/>
      <c r="K1" s="740"/>
      <c r="L1" s="741"/>
      <c r="M1" s="741"/>
      <c r="N1" s="741"/>
    </row>
    <row r="2" spans="1:14" s="742" customFormat="1" ht="14.25">
      <c r="A2" s="1404" t="s">
        <v>614</v>
      </c>
      <c r="B2" s="1404"/>
      <c r="C2" s="1404"/>
      <c r="D2" s="739"/>
      <c r="E2" s="740"/>
      <c r="F2" s="740"/>
      <c r="G2" s="740"/>
      <c r="H2" s="740"/>
      <c r="I2" s="740"/>
      <c r="J2" s="740"/>
      <c r="K2" s="740"/>
      <c r="L2" s="741"/>
      <c r="M2" s="741"/>
      <c r="N2" s="741"/>
    </row>
    <row r="3" spans="1:14" ht="24.75" customHeight="1">
      <c r="A3" s="1403" t="s">
        <v>4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</row>
    <row r="4" spans="1:14" ht="15">
      <c r="A4" s="1403" t="s">
        <v>615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</row>
    <row r="5" spans="12:14" ht="15">
      <c r="L5" s="749"/>
      <c r="M5" s="749"/>
      <c r="N5" s="750" t="s">
        <v>411</v>
      </c>
    </row>
    <row r="6" spans="1:14" s="744" customFormat="1" ht="15.75" thickBot="1">
      <c r="A6" s="751" t="s">
        <v>261</v>
      </c>
      <c r="B6" s="752" t="s">
        <v>262</v>
      </c>
      <c r="C6" s="752" t="s">
        <v>263</v>
      </c>
      <c r="D6" s="752" t="s">
        <v>264</v>
      </c>
      <c r="E6" s="752" t="s">
        <v>265</v>
      </c>
      <c r="F6" s="752" t="s">
        <v>266</v>
      </c>
      <c r="G6" s="752" t="s">
        <v>267</v>
      </c>
      <c r="H6" s="752" t="s">
        <v>268</v>
      </c>
      <c r="I6" s="752" t="s">
        <v>269</v>
      </c>
      <c r="J6" s="752" t="s">
        <v>270</v>
      </c>
      <c r="K6" s="752" t="s">
        <v>271</v>
      </c>
      <c r="L6" s="752" t="s">
        <v>272</v>
      </c>
      <c r="M6" s="752" t="s">
        <v>273</v>
      </c>
      <c r="N6" s="752" t="s">
        <v>274</v>
      </c>
    </row>
    <row r="7" spans="1:14" ht="75" customHeight="1" thickBot="1">
      <c r="A7" s="753" t="s">
        <v>0</v>
      </c>
      <c r="B7" s="754" t="s">
        <v>1</v>
      </c>
      <c r="C7" s="755" t="s">
        <v>2</v>
      </c>
      <c r="D7" s="756" t="s">
        <v>455</v>
      </c>
      <c r="E7" s="757" t="s">
        <v>456</v>
      </c>
      <c r="F7" s="757" t="s">
        <v>457</v>
      </c>
      <c r="G7" s="757" t="s">
        <v>458</v>
      </c>
      <c r="H7" s="757" t="s">
        <v>459</v>
      </c>
      <c r="I7" s="757" t="s">
        <v>460</v>
      </c>
      <c r="J7" s="757" t="s">
        <v>616</v>
      </c>
      <c r="K7" s="757" t="s">
        <v>461</v>
      </c>
      <c r="L7" s="757" t="s">
        <v>462</v>
      </c>
      <c r="M7" s="758" t="s">
        <v>463</v>
      </c>
      <c r="N7" s="758" t="s">
        <v>421</v>
      </c>
    </row>
    <row r="8" spans="1:14" ht="15">
      <c r="A8" s="759"/>
      <c r="B8" s="760"/>
      <c r="C8" s="761" t="s">
        <v>464</v>
      </c>
      <c r="D8" s="762"/>
      <c r="E8" s="763"/>
      <c r="F8" s="763"/>
      <c r="G8" s="763"/>
      <c r="H8" s="763"/>
      <c r="I8" s="763"/>
      <c r="J8" s="763"/>
      <c r="K8" s="763"/>
      <c r="L8" s="763"/>
      <c r="M8" s="764"/>
      <c r="N8" s="764"/>
    </row>
    <row r="9" spans="1:14" ht="18" customHeight="1">
      <c r="A9" s="765"/>
      <c r="B9" s="766"/>
      <c r="C9" s="767"/>
      <c r="D9" s="768"/>
      <c r="E9" s="769"/>
      <c r="F9" s="769"/>
      <c r="G9" s="769"/>
      <c r="H9" s="769"/>
      <c r="I9" s="770"/>
      <c r="J9" s="770"/>
      <c r="K9" s="770"/>
      <c r="L9" s="771"/>
      <c r="M9" s="772"/>
      <c r="N9" s="773"/>
    </row>
    <row r="10" spans="1:14" ht="18" customHeight="1">
      <c r="A10" s="765"/>
      <c r="B10" s="766"/>
      <c r="C10" s="774" t="s">
        <v>617</v>
      </c>
      <c r="D10" s="775"/>
      <c r="E10" s="776"/>
      <c r="F10" s="777"/>
      <c r="G10" s="777"/>
      <c r="H10" s="777"/>
      <c r="I10" s="770">
        <f>42940/1.27</f>
        <v>33811.02362204724</v>
      </c>
      <c r="J10" s="770"/>
      <c r="K10" s="770"/>
      <c r="L10" s="778"/>
      <c r="M10" s="779">
        <f>I10*0.27</f>
        <v>9128.976377952757</v>
      </c>
      <c r="N10" s="931">
        <f>SUM(E10:M10)</f>
        <v>42940</v>
      </c>
    </row>
    <row r="11" spans="1:14" ht="18" customHeight="1">
      <c r="A11" s="765"/>
      <c r="B11" s="766"/>
      <c r="C11" s="767" t="s">
        <v>465</v>
      </c>
      <c r="D11" s="768"/>
      <c r="E11" s="769"/>
      <c r="F11" s="769"/>
      <c r="G11" s="769"/>
      <c r="H11" s="769"/>
      <c r="I11" s="770">
        <f>10000/1.27</f>
        <v>7874.015748031496</v>
      </c>
      <c r="J11" s="770"/>
      <c r="K11" s="770"/>
      <c r="L11" s="781"/>
      <c r="M11" s="779">
        <f>I11*0.27</f>
        <v>2125.984251968504</v>
      </c>
      <c r="N11" s="931">
        <f aca="true" t="shared" si="0" ref="N11:N17">SUM(E11:M11)</f>
        <v>10000</v>
      </c>
    </row>
    <row r="12" spans="1:14" ht="18" customHeight="1">
      <c r="A12" s="765"/>
      <c r="B12" s="766"/>
      <c r="C12" s="767" t="s">
        <v>618</v>
      </c>
      <c r="D12" s="768"/>
      <c r="E12" s="782"/>
      <c r="F12" s="782"/>
      <c r="G12" s="782">
        <f>13000/1.27</f>
        <v>10236.220472440944</v>
      </c>
      <c r="H12" s="782"/>
      <c r="I12" s="770"/>
      <c r="J12" s="770"/>
      <c r="K12" s="770"/>
      <c r="L12" s="771"/>
      <c r="M12" s="779">
        <f>G12*0.27</f>
        <v>2763.779527559055</v>
      </c>
      <c r="N12" s="931">
        <f t="shared" si="0"/>
        <v>13000</v>
      </c>
    </row>
    <row r="13" spans="1:14" ht="18" customHeight="1">
      <c r="A13" s="765"/>
      <c r="B13" s="766"/>
      <c r="C13" s="767" t="s">
        <v>619</v>
      </c>
      <c r="D13" s="768"/>
      <c r="E13" s="782"/>
      <c r="F13" s="782"/>
      <c r="G13" s="782"/>
      <c r="H13" s="782"/>
      <c r="I13" s="770">
        <f>10500/1.27</f>
        <v>8267.71653543307</v>
      </c>
      <c r="J13" s="770"/>
      <c r="K13" s="770"/>
      <c r="L13" s="771"/>
      <c r="M13" s="779">
        <f>I13*0.27</f>
        <v>2232.283464566929</v>
      </c>
      <c r="N13" s="931">
        <f t="shared" si="0"/>
        <v>10500</v>
      </c>
    </row>
    <row r="14" spans="1:14" ht="18" customHeight="1">
      <c r="A14" s="765"/>
      <c r="B14" s="766"/>
      <c r="C14" s="767" t="s">
        <v>620</v>
      </c>
      <c r="D14" s="768"/>
      <c r="E14" s="769"/>
      <c r="F14" s="769">
        <f>1500/1.27</f>
        <v>1181.1023622047244</v>
      </c>
      <c r="G14" s="777"/>
      <c r="H14" s="777"/>
      <c r="I14" s="770"/>
      <c r="J14" s="770"/>
      <c r="K14" s="770"/>
      <c r="L14" s="783"/>
      <c r="M14" s="779">
        <f>F14*0.27</f>
        <v>318.8976377952756</v>
      </c>
      <c r="N14" s="931">
        <f t="shared" si="0"/>
        <v>1500</v>
      </c>
    </row>
    <row r="15" spans="1:14" ht="18" customHeight="1">
      <c r="A15" s="765"/>
      <c r="B15" s="766"/>
      <c r="C15" s="767" t="s">
        <v>621</v>
      </c>
      <c r="D15" s="768"/>
      <c r="E15" s="769"/>
      <c r="F15" s="769">
        <f>10000/1.27</f>
        <v>7874.015748031496</v>
      </c>
      <c r="G15" s="777"/>
      <c r="H15" s="777"/>
      <c r="I15" s="770"/>
      <c r="J15" s="770"/>
      <c r="K15" s="770"/>
      <c r="L15" s="783"/>
      <c r="M15" s="779">
        <f>F15*0.27</f>
        <v>2125.984251968504</v>
      </c>
      <c r="N15" s="931">
        <f t="shared" si="0"/>
        <v>10000</v>
      </c>
    </row>
    <row r="16" spans="1:14" ht="18" customHeight="1">
      <c r="A16" s="765"/>
      <c r="B16" s="766"/>
      <c r="C16" s="767" t="s">
        <v>622</v>
      </c>
      <c r="D16" s="768"/>
      <c r="E16" s="769"/>
      <c r="F16" s="769"/>
      <c r="G16" s="769"/>
      <c r="H16" s="769"/>
      <c r="I16" s="770"/>
      <c r="J16" s="770">
        <f>905/1.27</f>
        <v>712.5984251968504</v>
      </c>
      <c r="K16" s="770"/>
      <c r="L16" s="781"/>
      <c r="M16" s="779">
        <f>J16*0.27</f>
        <v>192.4015748031496</v>
      </c>
      <c r="N16" s="931">
        <f t="shared" si="0"/>
        <v>905</v>
      </c>
    </row>
    <row r="17" spans="1:14" ht="18" customHeight="1">
      <c r="A17" s="765"/>
      <c r="B17" s="766"/>
      <c r="C17" s="767" t="s">
        <v>610</v>
      </c>
      <c r="D17" s="768"/>
      <c r="E17" s="769"/>
      <c r="F17" s="769"/>
      <c r="G17" s="769"/>
      <c r="H17" s="769"/>
      <c r="I17" s="770"/>
      <c r="J17" s="770">
        <f>500/1.27</f>
        <v>393.7007874015748</v>
      </c>
      <c r="K17" s="770"/>
      <c r="L17" s="781"/>
      <c r="M17" s="779">
        <f>J17*0.27</f>
        <v>106.2992125984252</v>
      </c>
      <c r="N17" s="931">
        <f t="shared" si="0"/>
        <v>500</v>
      </c>
    </row>
    <row r="18" spans="1:14" ht="18" customHeight="1" thickBot="1">
      <c r="A18" s="765"/>
      <c r="B18" s="766"/>
      <c r="C18" s="784"/>
      <c r="D18" s="768"/>
      <c r="E18" s="777"/>
      <c r="F18" s="777"/>
      <c r="G18" s="777"/>
      <c r="H18" s="777"/>
      <c r="I18" s="770"/>
      <c r="J18" s="770"/>
      <c r="K18" s="770"/>
      <c r="L18" s="783"/>
      <c r="M18" s="779"/>
      <c r="N18" s="780"/>
    </row>
    <row r="19" spans="1:14" s="791" customFormat="1" ht="24" customHeight="1" thickBot="1" thickTop="1">
      <c r="A19" s="785"/>
      <c r="B19" s="786"/>
      <c r="C19" s="787" t="s">
        <v>466</v>
      </c>
      <c r="D19" s="788"/>
      <c r="E19" s="789">
        <f>SUM(E9:E18)</f>
        <v>0</v>
      </c>
      <c r="F19" s="789">
        <f aca="true" t="shared" si="1" ref="F19:M19">SUM(F8:F18)</f>
        <v>9055.11811023622</v>
      </c>
      <c r="G19" s="789">
        <f t="shared" si="1"/>
        <v>10236.220472440944</v>
      </c>
      <c r="H19" s="789">
        <f t="shared" si="1"/>
        <v>0</v>
      </c>
      <c r="I19" s="789">
        <f t="shared" si="1"/>
        <v>49952.75590551181</v>
      </c>
      <c r="J19" s="789">
        <f t="shared" si="1"/>
        <v>1106.2992125984251</v>
      </c>
      <c r="K19" s="789">
        <f t="shared" si="1"/>
        <v>0</v>
      </c>
      <c r="L19" s="789">
        <f t="shared" si="1"/>
        <v>0</v>
      </c>
      <c r="M19" s="789">
        <f t="shared" si="1"/>
        <v>18994.606299212595</v>
      </c>
      <c r="N19" s="790">
        <f>SUM(N10:N17)</f>
        <v>89345</v>
      </c>
    </row>
    <row r="20" spans="1:14" s="799" customFormat="1" ht="18" customHeight="1" thickTop="1">
      <c r="A20" s="792"/>
      <c r="B20" s="793"/>
      <c r="C20" s="794" t="s">
        <v>467</v>
      </c>
      <c r="D20" s="795"/>
      <c r="E20" s="796"/>
      <c r="F20" s="796"/>
      <c r="G20" s="796"/>
      <c r="H20" s="796"/>
      <c r="I20" s="796"/>
      <c r="J20" s="796"/>
      <c r="K20" s="796"/>
      <c r="L20" s="796"/>
      <c r="M20" s="797"/>
      <c r="N20" s="798"/>
    </row>
    <row r="21" spans="1:14" ht="18" customHeight="1">
      <c r="A21" s="765"/>
      <c r="B21" s="766"/>
      <c r="C21" s="800"/>
      <c r="D21" s="801"/>
      <c r="E21" s="777"/>
      <c r="F21" s="777"/>
      <c r="G21" s="777"/>
      <c r="H21" s="777"/>
      <c r="I21" s="770"/>
      <c r="J21" s="770"/>
      <c r="K21" s="770"/>
      <c r="L21" s="783"/>
      <c r="M21" s="802"/>
      <c r="N21" s="803"/>
    </row>
    <row r="22" spans="1:14" s="806" customFormat="1" ht="18" customHeight="1">
      <c r="A22" s="765"/>
      <c r="B22" s="766"/>
      <c r="C22" s="800" t="s">
        <v>623</v>
      </c>
      <c r="D22" s="768"/>
      <c r="E22" s="805"/>
      <c r="F22" s="805"/>
      <c r="G22" s="805"/>
      <c r="H22" s="805"/>
      <c r="I22" s="805">
        <v>500</v>
      </c>
      <c r="J22" s="805"/>
      <c r="K22" s="805"/>
      <c r="L22" s="805"/>
      <c r="M22" s="805">
        <v>135</v>
      </c>
      <c r="N22" s="803">
        <f>SUM(E22:M22)</f>
        <v>635</v>
      </c>
    </row>
    <row r="23" spans="1:14" ht="18" customHeight="1">
      <c r="A23" s="765"/>
      <c r="B23" s="766"/>
      <c r="C23" s="807"/>
      <c r="D23" s="808"/>
      <c r="E23" s="808"/>
      <c r="F23" s="808"/>
      <c r="G23" s="809"/>
      <c r="H23" s="809"/>
      <c r="I23" s="810"/>
      <c r="J23" s="810"/>
      <c r="K23" s="810"/>
      <c r="L23" s="811"/>
      <c r="M23" s="809"/>
      <c r="N23" s="803"/>
    </row>
    <row r="24" spans="1:14" s="806" customFormat="1" ht="18" customHeight="1">
      <c r="A24" s="765"/>
      <c r="B24" s="766"/>
      <c r="C24" s="800" t="s">
        <v>468</v>
      </c>
      <c r="D24" s="768"/>
      <c r="E24" s="777"/>
      <c r="F24" s="777"/>
      <c r="G24" s="777"/>
      <c r="H24" s="777"/>
      <c r="I24" s="770">
        <f>8748/1.27</f>
        <v>6888.188976377953</v>
      </c>
      <c r="J24" s="770"/>
      <c r="K24" s="770"/>
      <c r="L24" s="783"/>
      <c r="M24" s="802">
        <f>I24*0.27</f>
        <v>1859.8110236220473</v>
      </c>
      <c r="N24" s="803">
        <f>SUM(E24:M24)</f>
        <v>8748</v>
      </c>
    </row>
    <row r="25" spans="1:14" ht="18" customHeight="1">
      <c r="A25" s="765"/>
      <c r="B25" s="766"/>
      <c r="C25" s="807"/>
      <c r="D25" s="808"/>
      <c r="E25" s="808"/>
      <c r="F25" s="808"/>
      <c r="G25" s="809"/>
      <c r="H25" s="809"/>
      <c r="I25" s="810"/>
      <c r="J25" s="810"/>
      <c r="K25" s="810"/>
      <c r="L25" s="811"/>
      <c r="M25" s="809"/>
      <c r="N25" s="803"/>
    </row>
    <row r="26" spans="1:14" ht="18" customHeight="1">
      <c r="A26" s="765"/>
      <c r="B26" s="766"/>
      <c r="C26" s="812" t="s">
        <v>652</v>
      </c>
      <c r="D26" s="813"/>
      <c r="E26" s="813"/>
      <c r="F26" s="813"/>
      <c r="G26" s="777"/>
      <c r="H26" s="777"/>
      <c r="I26" s="770">
        <f>10364/1.27</f>
        <v>8160.629921259842</v>
      </c>
      <c r="J26" s="770"/>
      <c r="K26" s="770"/>
      <c r="L26" s="783"/>
      <c r="M26" s="802">
        <f>I26*0.27</f>
        <v>2203.3700787401576</v>
      </c>
      <c r="N26" s="803">
        <f>I26+M26</f>
        <v>10364</v>
      </c>
    </row>
    <row r="27" spans="1:14" s="806" customFormat="1" ht="18" customHeight="1">
      <c r="A27" s="765"/>
      <c r="B27" s="766"/>
      <c r="C27" s="804"/>
      <c r="D27" s="768"/>
      <c r="E27" s="777"/>
      <c r="F27" s="777"/>
      <c r="G27" s="777"/>
      <c r="H27" s="777"/>
      <c r="I27" s="770"/>
      <c r="J27" s="770"/>
      <c r="K27" s="770"/>
      <c r="L27" s="783"/>
      <c r="M27" s="802"/>
      <c r="N27" s="803"/>
    </row>
    <row r="28" spans="1:14" ht="18" customHeight="1">
      <c r="A28" s="765"/>
      <c r="B28" s="766"/>
      <c r="C28" s="807"/>
      <c r="D28" s="808"/>
      <c r="E28" s="808"/>
      <c r="F28" s="808"/>
      <c r="G28" s="809"/>
      <c r="H28" s="809"/>
      <c r="I28" s="810"/>
      <c r="J28" s="810"/>
      <c r="K28" s="810"/>
      <c r="L28" s="811"/>
      <c r="M28" s="809"/>
      <c r="N28" s="803"/>
    </row>
    <row r="29" spans="1:14" ht="18" customHeight="1">
      <c r="A29" s="765"/>
      <c r="B29" s="766"/>
      <c r="C29" s="812"/>
      <c r="D29" s="768"/>
      <c r="E29" s="777"/>
      <c r="F29" s="777"/>
      <c r="G29" s="777"/>
      <c r="H29" s="777"/>
      <c r="I29" s="770"/>
      <c r="J29" s="770"/>
      <c r="K29" s="770"/>
      <c r="L29" s="783"/>
      <c r="M29" s="802"/>
      <c r="N29" s="803"/>
    </row>
    <row r="30" spans="1:14" ht="18" customHeight="1">
      <c r="A30" s="765"/>
      <c r="B30" s="766"/>
      <c r="C30" s="767"/>
      <c r="D30" s="768"/>
      <c r="E30" s="777"/>
      <c r="F30" s="777"/>
      <c r="G30" s="777"/>
      <c r="H30" s="777"/>
      <c r="I30" s="770"/>
      <c r="J30" s="770"/>
      <c r="K30" s="770"/>
      <c r="L30" s="783"/>
      <c r="M30" s="802"/>
      <c r="N30" s="803"/>
    </row>
    <row r="31" spans="1:14" ht="18" customHeight="1" thickBot="1">
      <c r="A31" s="765"/>
      <c r="B31" s="766"/>
      <c r="C31" s="807"/>
      <c r="D31" s="808"/>
      <c r="E31" s="808"/>
      <c r="F31" s="808"/>
      <c r="G31" s="809"/>
      <c r="H31" s="809"/>
      <c r="I31" s="810"/>
      <c r="J31" s="810"/>
      <c r="K31" s="810"/>
      <c r="L31" s="811"/>
      <c r="M31" s="809"/>
      <c r="N31" s="814"/>
    </row>
    <row r="32" spans="1:14" s="791" customFormat="1" ht="24" customHeight="1" thickBot="1" thickTop="1">
      <c r="A32" s="785"/>
      <c r="B32" s="786"/>
      <c r="C32" s="787" t="s">
        <v>469</v>
      </c>
      <c r="D32" s="788"/>
      <c r="E32" s="789">
        <f>E22+E24+E27+E30</f>
        <v>0</v>
      </c>
      <c r="F32" s="789">
        <f>F22+F24+F27+F30</f>
        <v>0</v>
      </c>
      <c r="G32" s="789">
        <f>G22+G24+G27+G30</f>
        <v>0</v>
      </c>
      <c r="H32" s="789">
        <f>H22+H24+H27+H30</f>
        <v>0</v>
      </c>
      <c r="I32" s="789">
        <f>I22+I24+I26</f>
        <v>15548.818897637795</v>
      </c>
      <c r="J32" s="789">
        <f>J22+J24+J27+J30</f>
        <v>0</v>
      </c>
      <c r="K32" s="789">
        <f>K22+K24+K27+K30</f>
        <v>0</v>
      </c>
      <c r="L32" s="789">
        <f>L22+L24+L27+L30</f>
        <v>0</v>
      </c>
      <c r="M32" s="789">
        <f>M22+M24+M26</f>
        <v>4198.181102362205</v>
      </c>
      <c r="N32" s="815">
        <f>SUM(E32:M32)</f>
        <v>19747</v>
      </c>
    </row>
    <row r="33" spans="1:14" s="791" customFormat="1" ht="24" customHeight="1" thickBot="1" thickTop="1">
      <c r="A33" s="816"/>
      <c r="B33" s="817"/>
      <c r="C33" s="818" t="s">
        <v>470</v>
      </c>
      <c r="D33" s="819"/>
      <c r="E33" s="820">
        <f aca="true" t="shared" si="2" ref="E33:N33">E19+E32</f>
        <v>0</v>
      </c>
      <c r="F33" s="820">
        <f t="shared" si="2"/>
        <v>9055.11811023622</v>
      </c>
      <c r="G33" s="820">
        <f t="shared" si="2"/>
        <v>10236.220472440944</v>
      </c>
      <c r="H33" s="820">
        <f t="shared" si="2"/>
        <v>0</v>
      </c>
      <c r="I33" s="820">
        <f t="shared" si="2"/>
        <v>65501.574803149604</v>
      </c>
      <c r="J33" s="820">
        <f t="shared" si="2"/>
        <v>1106.2992125984251</v>
      </c>
      <c r="K33" s="820">
        <f t="shared" si="2"/>
        <v>0</v>
      </c>
      <c r="L33" s="820">
        <f t="shared" si="2"/>
        <v>0</v>
      </c>
      <c r="M33" s="821">
        <f t="shared" si="2"/>
        <v>23192.787401574802</v>
      </c>
      <c r="N33" s="822">
        <f t="shared" si="2"/>
        <v>109092</v>
      </c>
    </row>
    <row r="34" spans="5:14" ht="15.75" hidden="1" thickBot="1">
      <c r="E34" s="748">
        <v>4964663</v>
      </c>
      <c r="F34" s="748">
        <v>825340</v>
      </c>
      <c r="G34" s="748">
        <v>1807445</v>
      </c>
      <c r="L34" s="823">
        <v>4024489</v>
      </c>
      <c r="N34" s="823">
        <v>728849</v>
      </c>
    </row>
    <row r="35" spans="1:14" s="830" customFormat="1" ht="13.5">
      <c r="A35" s="824"/>
      <c r="B35" s="825"/>
      <c r="C35" s="826"/>
      <c r="D35" s="827"/>
      <c r="E35" s="828"/>
      <c r="F35" s="828"/>
      <c r="G35" s="828"/>
      <c r="H35" s="828"/>
      <c r="I35" s="828"/>
      <c r="J35" s="828"/>
      <c r="K35" s="828"/>
      <c r="L35" s="829"/>
      <c r="M35" s="829"/>
      <c r="N35" s="829"/>
    </row>
  </sheetData>
  <sheetProtection selectLockedCells="1" selectUnlockedCells="1"/>
  <mergeCells count="4">
    <mergeCell ref="A4:N4"/>
    <mergeCell ref="A1:C1"/>
    <mergeCell ref="A3:N3"/>
    <mergeCell ref="A2:C2"/>
  </mergeCells>
  <printOptions horizontalCentered="1"/>
  <pageMargins left="0.19652777777777777" right="0.19652777777777777" top="0.5902777777777778" bottom="0.39375" header="0.5118055555555555" footer="0.5118055555555555"/>
  <pageSetup fitToHeight="1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112" customWidth="1"/>
    <col min="2" max="5" width="15.57421875" style="112" customWidth="1"/>
  </cols>
  <sheetData>
    <row r="1" spans="1:5" s="114" customFormat="1" ht="16.5">
      <c r="A1" s="7" t="s">
        <v>673</v>
      </c>
      <c r="B1" s="113"/>
      <c r="C1" s="113"/>
      <c r="D1" s="113"/>
      <c r="E1" s="113"/>
    </row>
    <row r="2" spans="1:5" s="114" customFormat="1" ht="14.25">
      <c r="A2" s="115" t="s">
        <v>663</v>
      </c>
      <c r="B2" s="113"/>
      <c r="C2" s="113"/>
      <c r="D2" s="113"/>
      <c r="E2" s="113"/>
    </row>
    <row r="3" spans="1:14" s="117" customFormat="1" ht="45" customHeight="1">
      <c r="A3" s="1405" t="s">
        <v>416</v>
      </c>
      <c r="B3" s="1405"/>
      <c r="C3" s="1405"/>
      <c r="D3" s="1405"/>
      <c r="E3" s="1405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119" customFormat="1" ht="45" customHeight="1">
      <c r="A4" s="1406" t="s">
        <v>417</v>
      </c>
      <c r="B4" s="1406"/>
      <c r="C4" s="1406"/>
      <c r="D4" s="1406"/>
      <c r="E4" s="1406"/>
      <c r="F4" s="118"/>
      <c r="G4" s="118"/>
      <c r="H4" s="118"/>
      <c r="I4" s="118"/>
      <c r="J4" s="118"/>
      <c r="K4" s="118"/>
      <c r="L4" s="118"/>
      <c r="M4" s="118"/>
      <c r="N4" s="118"/>
    </row>
    <row r="5" spans="1:5" ht="45.75" customHeight="1">
      <c r="A5" s="1407" t="s">
        <v>662</v>
      </c>
      <c r="B5" s="1407"/>
      <c r="C5" s="1407"/>
      <c r="D5" s="1408" t="s">
        <v>418</v>
      </c>
      <c r="E5" s="1408"/>
    </row>
    <row r="6" spans="1:5" ht="15">
      <c r="A6" s="120" t="s">
        <v>419</v>
      </c>
      <c r="B6" s="121">
        <v>2017</v>
      </c>
      <c r="C6" s="121">
        <v>2018</v>
      </c>
      <c r="D6" s="121" t="s">
        <v>630</v>
      </c>
      <c r="E6" s="122" t="s">
        <v>421</v>
      </c>
    </row>
    <row r="7" spans="1:6" ht="15">
      <c r="A7" s="123" t="s">
        <v>422</v>
      </c>
      <c r="B7" s="124">
        <v>599</v>
      </c>
      <c r="C7" s="124">
        <v>1125</v>
      </c>
      <c r="D7" s="124">
        <v>668</v>
      </c>
      <c r="E7" s="125">
        <f aca="true" t="shared" si="0" ref="E7:E12">SUM(B7:D7)</f>
        <v>2392</v>
      </c>
      <c r="F7" s="853"/>
    </row>
    <row r="8" spans="1:5" ht="15">
      <c r="A8" s="126" t="s">
        <v>423</v>
      </c>
      <c r="B8" s="127">
        <v>10179</v>
      </c>
      <c r="C8" s="127">
        <v>19122</v>
      </c>
      <c r="D8" s="127">
        <v>11356</v>
      </c>
      <c r="E8" s="128">
        <f t="shared" si="0"/>
        <v>40657</v>
      </c>
    </row>
    <row r="9" spans="1:5" ht="15">
      <c r="A9" s="126" t="s">
        <v>424</v>
      </c>
      <c r="B9" s="127">
        <v>1198</v>
      </c>
      <c r="C9" s="127">
        <v>2250</v>
      </c>
      <c r="D9" s="127">
        <v>1336</v>
      </c>
      <c r="E9" s="128">
        <f t="shared" si="0"/>
        <v>4784</v>
      </c>
    </row>
    <row r="10" spans="1:5" ht="15">
      <c r="A10" s="126" t="s">
        <v>425</v>
      </c>
      <c r="B10" s="127"/>
      <c r="C10" s="127"/>
      <c r="D10" s="127"/>
      <c r="E10" s="128">
        <f t="shared" si="0"/>
        <v>0</v>
      </c>
    </row>
    <row r="11" spans="1:5" ht="15">
      <c r="A11" s="126" t="s">
        <v>426</v>
      </c>
      <c r="B11" s="127"/>
      <c r="C11" s="127"/>
      <c r="D11" s="127"/>
      <c r="E11" s="128">
        <f t="shared" si="0"/>
        <v>0</v>
      </c>
    </row>
    <row r="12" spans="1:5" ht="15">
      <c r="A12" s="129"/>
      <c r="B12" s="130"/>
      <c r="C12" s="130"/>
      <c r="D12" s="130"/>
      <c r="E12" s="128">
        <f t="shared" si="0"/>
        <v>0</v>
      </c>
    </row>
    <row r="13" spans="1:5" ht="15">
      <c r="A13" s="131" t="s">
        <v>419</v>
      </c>
      <c r="B13" s="132">
        <f>B7+SUM(B8:B12)</f>
        <v>11976</v>
      </c>
      <c r="C13" s="132">
        <f>C7+SUM(C8:C12)</f>
        <v>22497</v>
      </c>
      <c r="D13" s="132">
        <f>D7+SUM(D8:D12)</f>
        <v>13360</v>
      </c>
      <c r="E13" s="133">
        <f>E7+SUM(E8:E12)</f>
        <v>47833</v>
      </c>
    </row>
    <row r="14" spans="1:5" ht="15">
      <c r="A14" s="134"/>
      <c r="B14" s="134"/>
      <c r="C14" s="134"/>
      <c r="D14" s="134"/>
      <c r="E14" s="134"/>
    </row>
    <row r="15" spans="1:5" ht="15">
      <c r="A15" s="120" t="s">
        <v>427</v>
      </c>
      <c r="B15" s="121">
        <v>2017</v>
      </c>
      <c r="C15" s="121">
        <v>2018</v>
      </c>
      <c r="D15" s="121" t="s">
        <v>630</v>
      </c>
      <c r="E15" s="122" t="s">
        <v>421</v>
      </c>
    </row>
    <row r="16" spans="1:5" ht="15">
      <c r="A16" s="123" t="s">
        <v>428</v>
      </c>
      <c r="B16" s="124">
        <v>2883</v>
      </c>
      <c r="C16" s="124">
        <v>6668</v>
      </c>
      <c r="D16" s="124">
        <v>7375</v>
      </c>
      <c r="E16" s="125">
        <f aca="true" t="shared" si="1" ref="E16:E22">SUM(B16:D16)</f>
        <v>16926</v>
      </c>
    </row>
    <row r="17" spans="1:5" ht="15">
      <c r="A17" s="135" t="s">
        <v>429</v>
      </c>
      <c r="B17" s="127"/>
      <c r="C17" s="127"/>
      <c r="D17" s="127"/>
      <c r="E17" s="128">
        <f t="shared" si="1"/>
        <v>0</v>
      </c>
    </row>
    <row r="18" spans="1:5" ht="15">
      <c r="A18" s="126" t="s">
        <v>430</v>
      </c>
      <c r="B18" s="127">
        <v>8660</v>
      </c>
      <c r="C18" s="127">
        <v>14829</v>
      </c>
      <c r="D18" s="127">
        <v>4879</v>
      </c>
      <c r="E18" s="128">
        <f t="shared" si="1"/>
        <v>28368</v>
      </c>
    </row>
    <row r="19" spans="1:5" ht="15">
      <c r="A19" s="126" t="s">
        <v>431</v>
      </c>
      <c r="B19" s="127">
        <v>432</v>
      </c>
      <c r="C19" s="127">
        <v>1000</v>
      </c>
      <c r="D19" s="127">
        <v>1106</v>
      </c>
      <c r="E19" s="128">
        <v>2539</v>
      </c>
    </row>
    <row r="20" spans="1:5" ht="15">
      <c r="A20" s="136"/>
      <c r="B20" s="127"/>
      <c r="C20" s="127"/>
      <c r="D20" s="127"/>
      <c r="E20" s="128">
        <f t="shared" si="1"/>
        <v>0</v>
      </c>
    </row>
    <row r="21" spans="1:5" ht="15">
      <c r="A21" s="136"/>
      <c r="B21" s="127"/>
      <c r="C21" s="127"/>
      <c r="D21" s="127"/>
      <c r="E21" s="128">
        <f t="shared" si="1"/>
        <v>0</v>
      </c>
    </row>
    <row r="22" spans="1:5" ht="15">
      <c r="A22" s="129"/>
      <c r="B22" s="137"/>
      <c r="C22" s="137"/>
      <c r="D22" s="137"/>
      <c r="E22" s="138">
        <f t="shared" si="1"/>
        <v>0</v>
      </c>
    </row>
    <row r="23" spans="1:5" ht="15">
      <c r="A23" s="131" t="s">
        <v>432</v>
      </c>
      <c r="B23" s="132">
        <f>SUM(B16:B22)</f>
        <v>11975</v>
      </c>
      <c r="C23" s="132">
        <f>SUM(C16:C22)</f>
        <v>22497</v>
      </c>
      <c r="D23" s="132">
        <f>SUM(D16:D22)</f>
        <v>13360</v>
      </c>
      <c r="E23" s="133">
        <f>SUM(E16:E22)</f>
        <v>47833</v>
      </c>
    </row>
    <row r="24" spans="1:5" ht="15.75">
      <c r="A24" s="139"/>
      <c r="B24" s="139"/>
      <c r="C24" s="139"/>
      <c r="D24" s="139"/>
      <c r="E24" s="139"/>
    </row>
    <row r="25" spans="1:5" ht="15">
      <c r="A25" s="1409" t="s">
        <v>661</v>
      </c>
      <c r="B25" s="1409"/>
      <c r="C25" s="1409"/>
      <c r="D25" s="1409"/>
      <c r="E25" s="1409"/>
    </row>
    <row r="26" spans="1:5" ht="15.75">
      <c r="A26" s="139"/>
      <c r="B26" s="139"/>
      <c r="C26" s="139"/>
      <c r="D26" s="139"/>
      <c r="E26" s="139"/>
    </row>
    <row r="27" spans="1:5" ht="15.75">
      <c r="A27" s="1412" t="s">
        <v>433</v>
      </c>
      <c r="B27" s="1412"/>
      <c r="C27" s="1412"/>
      <c r="D27" s="1413" t="s">
        <v>434</v>
      </c>
      <c r="E27" s="1413"/>
    </row>
    <row r="28" spans="1:5" ht="15.75">
      <c r="A28" s="1414"/>
      <c r="B28" s="1414"/>
      <c r="C28" s="1414"/>
      <c r="D28" s="1415"/>
      <c r="E28" s="1415"/>
    </row>
    <row r="29" spans="1:5" ht="15.75">
      <c r="A29" s="1416"/>
      <c r="B29" s="1416"/>
      <c r="C29" s="1416"/>
      <c r="D29" s="1417"/>
      <c r="E29" s="1417"/>
    </row>
    <row r="30" spans="1:5" ht="15.75">
      <c r="A30" s="1410" t="s">
        <v>432</v>
      </c>
      <c r="B30" s="1410"/>
      <c r="C30" s="1410"/>
      <c r="D30" s="1411">
        <f>SUM(D28:E29)</f>
        <v>0</v>
      </c>
      <c r="E30" s="1411"/>
    </row>
  </sheetData>
  <sheetProtection selectLockedCells="1" selectUnlockedCells="1"/>
  <mergeCells count="13">
    <mergeCell ref="D28:E28"/>
    <mergeCell ref="A29:C29"/>
    <mergeCell ref="D29:E29"/>
    <mergeCell ref="A3:E3"/>
    <mergeCell ref="A4:E4"/>
    <mergeCell ref="A5:C5"/>
    <mergeCell ref="D5:E5"/>
    <mergeCell ref="A25:E25"/>
    <mergeCell ref="A30:C30"/>
    <mergeCell ref="D30:E30"/>
    <mergeCell ref="A27:C27"/>
    <mergeCell ref="D27:E27"/>
    <mergeCell ref="A28:C28"/>
  </mergeCells>
  <conditionalFormatting sqref="B13:D13 E16:E23 B23:D23 D30:E30 E7:E13">
    <cfRule type="cellIs" priority="1" dxfId="1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4.00390625" style="846" customWidth="1"/>
    <col min="3" max="3" width="50.57421875" style="847" customWidth="1"/>
    <col min="4" max="4" width="5.57421875" style="848" customWidth="1"/>
    <col min="5" max="6" width="15.57421875" style="849" customWidth="1"/>
    <col min="7" max="7" width="15.57421875" style="850" customWidth="1"/>
    <col min="8" max="8" width="15.57421875" style="849" customWidth="1"/>
    <col min="9" max="9" width="15.57421875" style="835" customWidth="1"/>
    <col min="10" max="16384" width="9.140625" style="835" customWidth="1"/>
  </cols>
  <sheetData>
    <row r="1" spans="1:8" s="834" customFormat="1" ht="21.75" customHeight="1">
      <c r="A1" s="834" t="s">
        <v>674</v>
      </c>
      <c r="D1" s="831"/>
      <c r="E1" s="831"/>
      <c r="F1" s="832"/>
      <c r="G1" s="833"/>
      <c r="H1" s="832"/>
    </row>
    <row r="2" spans="1:8" s="834" customFormat="1" ht="21.75" customHeight="1">
      <c r="A2" s="834" t="s">
        <v>657</v>
      </c>
      <c r="D2" s="831"/>
      <c r="E2" s="831"/>
      <c r="F2" s="832"/>
      <c r="G2" s="833"/>
      <c r="H2" s="832"/>
    </row>
    <row r="3" spans="1:8" ht="15">
      <c r="A3" s="1419" t="s">
        <v>4</v>
      </c>
      <c r="B3" s="1419"/>
      <c r="C3" s="1419"/>
      <c r="D3" s="1419"/>
      <c r="E3" s="1419"/>
      <c r="F3" s="1419"/>
      <c r="G3" s="1419"/>
      <c r="H3" s="1419"/>
    </row>
    <row r="4" spans="1:8" ht="15">
      <c r="A4" s="1418" t="s">
        <v>624</v>
      </c>
      <c r="B4" s="1418"/>
      <c r="C4" s="1418"/>
      <c r="D4" s="1418"/>
      <c r="E4" s="1418"/>
      <c r="F4" s="1418"/>
      <c r="G4" s="1418"/>
      <c r="H4" s="1418"/>
    </row>
    <row r="5" spans="1:9" s="744" customFormat="1" ht="15.75" thickBot="1">
      <c r="A5" s="751" t="s">
        <v>261</v>
      </c>
      <c r="B5" s="752" t="s">
        <v>262</v>
      </c>
      <c r="C5" s="752" t="s">
        <v>263</v>
      </c>
      <c r="D5" s="836" t="s">
        <v>264</v>
      </c>
      <c r="E5" s="752" t="s">
        <v>265</v>
      </c>
      <c r="F5" s="752" t="s">
        <v>266</v>
      </c>
      <c r="G5" s="752" t="s">
        <v>267</v>
      </c>
      <c r="H5" s="752" t="s">
        <v>268</v>
      </c>
      <c r="I5" s="752" t="s">
        <v>269</v>
      </c>
    </row>
    <row r="6" spans="1:9" s="743" customFormat="1" ht="75" customHeight="1" thickBot="1">
      <c r="A6" s="753" t="s">
        <v>0</v>
      </c>
      <c r="B6" s="754" t="s">
        <v>1</v>
      </c>
      <c r="C6" s="755" t="s">
        <v>2</v>
      </c>
      <c r="D6" s="756" t="s">
        <v>455</v>
      </c>
      <c r="E6" s="837" t="s">
        <v>471</v>
      </c>
      <c r="F6" s="837" t="s">
        <v>472</v>
      </c>
      <c r="G6" s="837" t="s">
        <v>473</v>
      </c>
      <c r="H6" s="838" t="s">
        <v>474</v>
      </c>
      <c r="I6" s="839" t="s">
        <v>421</v>
      </c>
    </row>
    <row r="7" spans="1:9" s="743" customFormat="1" ht="15">
      <c r="A7" s="759"/>
      <c r="B7" s="760"/>
      <c r="C7" s="761" t="s">
        <v>475</v>
      </c>
      <c r="D7" s="762"/>
      <c r="E7" s="763"/>
      <c r="F7" s="763"/>
      <c r="G7" s="763"/>
      <c r="H7" s="840"/>
      <c r="I7" s="841"/>
    </row>
    <row r="8" spans="1:9" s="743" customFormat="1" ht="18" customHeight="1">
      <c r="A8" s="765"/>
      <c r="B8" s="766"/>
      <c r="C8" s="767" t="s">
        <v>625</v>
      </c>
      <c r="D8" s="768"/>
      <c r="E8" s="769">
        <f>20000/1.27</f>
        <v>15748.031496062991</v>
      </c>
      <c r="F8" s="769"/>
      <c r="G8" s="769"/>
      <c r="H8" s="842">
        <f>E8*0.27</f>
        <v>4251.968503937008</v>
      </c>
      <c r="I8" s="843">
        <f>SUM(E8:H8)</f>
        <v>20000</v>
      </c>
    </row>
    <row r="9" spans="1:9" s="743" customFormat="1" ht="18" customHeight="1">
      <c r="A9" s="765"/>
      <c r="B9" s="766"/>
      <c r="C9" s="774" t="s">
        <v>626</v>
      </c>
      <c r="D9" s="775"/>
      <c r="E9" s="776">
        <f>22696/1.27</f>
        <v>17870.866141732284</v>
      </c>
      <c r="F9" s="777"/>
      <c r="G9" s="777"/>
      <c r="H9" s="802">
        <f>E9*0.27</f>
        <v>4825.133858267717</v>
      </c>
      <c r="I9" s="803">
        <f>SUM(E9:H9)</f>
        <v>22696</v>
      </c>
    </row>
    <row r="10" spans="1:9" s="743" customFormat="1" ht="18" customHeight="1">
      <c r="A10" s="765"/>
      <c r="B10" s="766"/>
      <c r="C10" s="767"/>
      <c r="D10" s="768"/>
      <c r="E10" s="769"/>
      <c r="F10" s="769"/>
      <c r="G10" s="769"/>
      <c r="H10" s="842"/>
      <c r="I10" s="844"/>
    </row>
    <row r="11" spans="1:9" s="743" customFormat="1" ht="18" customHeight="1">
      <c r="A11" s="765"/>
      <c r="B11" s="766"/>
      <c r="C11" s="767"/>
      <c r="D11" s="768"/>
      <c r="E11" s="769"/>
      <c r="F11" s="769"/>
      <c r="G11" s="769"/>
      <c r="H11" s="842"/>
      <c r="I11" s="844"/>
    </row>
    <row r="12" spans="1:9" s="743" customFormat="1" ht="18" customHeight="1" thickBot="1">
      <c r="A12" s="765"/>
      <c r="B12" s="766"/>
      <c r="C12" s="784"/>
      <c r="D12" s="768"/>
      <c r="E12" s="777"/>
      <c r="F12" s="777"/>
      <c r="G12" s="777"/>
      <c r="H12" s="802"/>
      <c r="I12" s="803"/>
    </row>
    <row r="13" spans="1:9" s="791" customFormat="1" ht="24" customHeight="1" thickBot="1" thickTop="1">
      <c r="A13" s="785"/>
      <c r="B13" s="786"/>
      <c r="C13" s="787" t="s">
        <v>476</v>
      </c>
      <c r="D13" s="788"/>
      <c r="E13" s="789">
        <f>SUM(E8:E12)</f>
        <v>33618.89763779528</v>
      </c>
      <c r="F13" s="789">
        <f>SUM(F8:F12)</f>
        <v>0</v>
      </c>
      <c r="G13" s="789">
        <f>SUM(G8:G12)</f>
        <v>0</v>
      </c>
      <c r="H13" s="845">
        <f>SUM(H8:H12)</f>
        <v>9077.102362204725</v>
      </c>
      <c r="I13" s="815">
        <f>SUM(E13:H13)</f>
        <v>42696</v>
      </c>
    </row>
    <row r="14" spans="1:9" s="799" customFormat="1" ht="18" customHeight="1" thickTop="1">
      <c r="A14" s="792"/>
      <c r="B14" s="793"/>
      <c r="C14" s="794" t="s">
        <v>477</v>
      </c>
      <c r="D14" s="795"/>
      <c r="E14" s="796"/>
      <c r="F14" s="796"/>
      <c r="G14" s="796"/>
      <c r="H14" s="797"/>
      <c r="I14" s="798"/>
    </row>
    <row r="15" spans="1:9" s="743" customFormat="1" ht="18" customHeight="1">
      <c r="A15" s="765"/>
      <c r="B15" s="766"/>
      <c r="C15" s="800"/>
      <c r="D15" s="801"/>
      <c r="E15" s="777">
        <v>0</v>
      </c>
      <c r="F15" s="777">
        <v>0</v>
      </c>
      <c r="G15" s="777">
        <v>0</v>
      </c>
      <c r="H15" s="802">
        <v>0</v>
      </c>
      <c r="I15" s="803">
        <f>SUM(E15:H15)</f>
        <v>0</v>
      </c>
    </row>
    <row r="16" spans="1:9" s="806" customFormat="1" ht="18" customHeight="1">
      <c r="A16" s="765"/>
      <c r="B16" s="766"/>
      <c r="C16" s="804"/>
      <c r="D16" s="768"/>
      <c r="E16" s="777"/>
      <c r="F16" s="777"/>
      <c r="G16" s="777"/>
      <c r="H16" s="802"/>
      <c r="I16" s="803"/>
    </row>
    <row r="17" spans="1:9" s="743" customFormat="1" ht="18" customHeight="1" thickBot="1">
      <c r="A17" s="765"/>
      <c r="B17" s="766"/>
      <c r="C17" s="807"/>
      <c r="D17" s="808"/>
      <c r="E17" s="808"/>
      <c r="F17" s="808"/>
      <c r="G17" s="809"/>
      <c r="H17" s="809"/>
      <c r="I17" s="814"/>
    </row>
    <row r="18" spans="1:9" s="791" customFormat="1" ht="24" customHeight="1" thickBot="1" thickTop="1">
      <c r="A18" s="785"/>
      <c r="B18" s="786"/>
      <c r="C18" s="787" t="s">
        <v>478</v>
      </c>
      <c r="D18" s="788"/>
      <c r="E18" s="789">
        <f>SUM(E15:E17)</f>
        <v>0</v>
      </c>
      <c r="F18" s="789">
        <f>SUM(F15:F17)</f>
        <v>0</v>
      </c>
      <c r="G18" s="789">
        <f>SUM(G15:G17)</f>
        <v>0</v>
      </c>
      <c r="H18" s="845">
        <f>SUM(H15:H17)</f>
        <v>0</v>
      </c>
      <c r="I18" s="815">
        <f>SUM(I15:I17)</f>
        <v>0</v>
      </c>
    </row>
    <row r="19" spans="1:9" s="791" customFormat="1" ht="24" customHeight="1" thickBot="1" thickTop="1">
      <c r="A19" s="816"/>
      <c r="B19" s="817"/>
      <c r="C19" s="818" t="s">
        <v>479</v>
      </c>
      <c r="D19" s="819"/>
      <c r="E19" s="820">
        <f>E13+E18</f>
        <v>33618.89763779528</v>
      </c>
      <c r="F19" s="820">
        <f>F13+F18</f>
        <v>0</v>
      </c>
      <c r="G19" s="820">
        <f>G13+G18</f>
        <v>0</v>
      </c>
      <c r="H19" s="821">
        <f>H13+H18</f>
        <v>9077.102362204725</v>
      </c>
      <c r="I19" s="822">
        <f>I13+I18</f>
        <v>42696</v>
      </c>
    </row>
    <row r="21" ht="30" customHeight="1"/>
    <row r="22" ht="30" customHeight="1"/>
    <row r="27" ht="19.5" customHeight="1"/>
    <row r="29" ht="19.5" customHeight="1"/>
    <row r="31" ht="19.5" customHeight="1"/>
    <row r="33" ht="19.5" customHeight="1"/>
    <row r="35" spans="1:8" ht="19.5" customHeight="1">
      <c r="A35" s="835"/>
      <c r="B35" s="835"/>
      <c r="C35" s="835"/>
      <c r="D35" s="835"/>
      <c r="E35" s="835"/>
      <c r="F35" s="835"/>
      <c r="G35" s="835"/>
      <c r="H35" s="835"/>
    </row>
    <row r="37" spans="1:8" ht="19.5" customHeight="1">
      <c r="A37" s="835"/>
      <c r="B37" s="835"/>
      <c r="C37" s="835"/>
      <c r="D37" s="835"/>
      <c r="E37" s="835"/>
      <c r="F37" s="835"/>
      <c r="G37" s="835"/>
      <c r="H37" s="835"/>
    </row>
    <row r="40" spans="1:8" ht="19.5" customHeight="1">
      <c r="A40" s="835"/>
      <c r="B40" s="835"/>
      <c r="C40" s="835"/>
      <c r="D40" s="835"/>
      <c r="E40" s="835"/>
      <c r="F40" s="835"/>
      <c r="G40" s="835"/>
      <c r="H40" s="835"/>
    </row>
    <row r="42" spans="1:8" ht="19.5" customHeight="1">
      <c r="A42" s="835"/>
      <c r="B42" s="835"/>
      <c r="C42" s="835"/>
      <c r="D42" s="835"/>
      <c r="E42" s="835"/>
      <c r="F42" s="835"/>
      <c r="G42" s="835"/>
      <c r="H42" s="835"/>
    </row>
    <row r="44" spans="1:8" ht="19.5" customHeight="1">
      <c r="A44" s="835"/>
      <c r="B44" s="835"/>
      <c r="C44" s="835"/>
      <c r="D44" s="835"/>
      <c r="E44" s="835"/>
      <c r="F44" s="835"/>
      <c r="G44" s="835"/>
      <c r="H44" s="835"/>
    </row>
    <row r="45" spans="1:8" ht="19.5" customHeight="1">
      <c r="A45" s="835"/>
      <c r="B45" s="835"/>
      <c r="C45" s="835"/>
      <c r="D45" s="835"/>
      <c r="E45" s="835"/>
      <c r="F45" s="835"/>
      <c r="G45" s="835"/>
      <c r="H45" s="835"/>
    </row>
    <row r="47" spans="1:8" ht="19.5" customHeight="1">
      <c r="A47" s="835"/>
      <c r="B47" s="835"/>
      <c r="C47" s="835"/>
      <c r="D47" s="835"/>
      <c r="E47" s="835"/>
      <c r="F47" s="835"/>
      <c r="G47" s="835"/>
      <c r="H47" s="835"/>
    </row>
    <row r="50" spans="1:8" ht="19.5" customHeight="1">
      <c r="A50" s="835"/>
      <c r="B50" s="835"/>
      <c r="C50" s="835"/>
      <c r="D50" s="835"/>
      <c r="E50" s="835"/>
      <c r="F50" s="835"/>
      <c r="G50" s="835"/>
      <c r="H50" s="835"/>
    </row>
    <row r="52" spans="1:8" ht="19.5" customHeight="1">
      <c r="A52" s="835"/>
      <c r="B52" s="835"/>
      <c r="C52" s="835"/>
      <c r="D52" s="835"/>
      <c r="E52" s="835"/>
      <c r="F52" s="835"/>
      <c r="G52" s="835"/>
      <c r="H52" s="835"/>
    </row>
    <row r="54" spans="1:8" ht="19.5" customHeight="1">
      <c r="A54" s="835"/>
      <c r="B54" s="835"/>
      <c r="C54" s="835"/>
      <c r="D54" s="835"/>
      <c r="E54" s="835"/>
      <c r="F54" s="835"/>
      <c r="G54" s="835"/>
      <c r="H54" s="835"/>
    </row>
    <row r="56" spans="1:8" ht="19.5" customHeight="1">
      <c r="A56" s="835"/>
      <c r="B56" s="835"/>
      <c r="C56" s="835"/>
      <c r="D56" s="835"/>
      <c r="E56" s="835"/>
      <c r="F56" s="835"/>
      <c r="G56" s="835"/>
      <c r="H56" s="835"/>
    </row>
    <row r="58" spans="1:8" ht="19.5" customHeight="1">
      <c r="A58" s="835"/>
      <c r="B58" s="835"/>
      <c r="C58" s="835"/>
      <c r="D58" s="835"/>
      <c r="E58" s="835"/>
      <c r="F58" s="835"/>
      <c r="G58" s="835"/>
      <c r="H58" s="835"/>
    </row>
    <row r="61" spans="1:8" ht="19.5" customHeight="1">
      <c r="A61" s="835"/>
      <c r="B61" s="835"/>
      <c r="C61" s="835"/>
      <c r="D61" s="835"/>
      <c r="E61" s="835"/>
      <c r="F61" s="835"/>
      <c r="G61" s="835"/>
      <c r="H61" s="835"/>
    </row>
    <row r="63" spans="1:8" ht="19.5" customHeight="1">
      <c r="A63" s="835"/>
      <c r="B63" s="835"/>
      <c r="C63" s="835"/>
      <c r="D63" s="835"/>
      <c r="E63" s="835"/>
      <c r="F63" s="835"/>
      <c r="G63" s="835"/>
      <c r="H63" s="835"/>
    </row>
    <row r="66" spans="1:8" ht="19.5" customHeight="1">
      <c r="A66" s="835"/>
      <c r="B66" s="835"/>
      <c r="C66" s="835"/>
      <c r="D66" s="835"/>
      <c r="E66" s="835"/>
      <c r="F66" s="835"/>
      <c r="G66" s="835"/>
      <c r="H66" s="835"/>
    </row>
    <row r="70" spans="1:8" ht="19.5" customHeight="1">
      <c r="A70" s="835"/>
      <c r="B70" s="835"/>
      <c r="C70" s="835"/>
      <c r="D70" s="835"/>
      <c r="E70" s="835"/>
      <c r="F70" s="835"/>
      <c r="G70" s="835"/>
      <c r="H70" s="835"/>
    </row>
    <row r="72" spans="1:8" ht="19.5" customHeight="1">
      <c r="A72" s="835"/>
      <c r="B72" s="835"/>
      <c r="C72" s="835"/>
      <c r="D72" s="835"/>
      <c r="E72" s="835"/>
      <c r="F72" s="835"/>
      <c r="G72" s="835"/>
      <c r="H72" s="835"/>
    </row>
    <row r="74" spans="1:8" ht="19.5" customHeight="1">
      <c r="A74" s="835"/>
      <c r="B74" s="835"/>
      <c r="C74" s="835"/>
      <c r="D74" s="835"/>
      <c r="E74" s="835"/>
      <c r="F74" s="835"/>
      <c r="G74" s="835"/>
      <c r="H74" s="835"/>
    </row>
    <row r="76" spans="1:8" ht="19.5" customHeight="1">
      <c r="A76" s="835"/>
      <c r="B76" s="835"/>
      <c r="C76" s="835"/>
      <c r="D76" s="835"/>
      <c r="E76" s="835"/>
      <c r="F76" s="835"/>
      <c r="G76" s="835"/>
      <c r="H76" s="835"/>
    </row>
    <row r="77" spans="1:8" ht="15" customHeight="1">
      <c r="A77" s="835"/>
      <c r="B77" s="835"/>
      <c r="C77" s="835"/>
      <c r="D77" s="835"/>
      <c r="E77" s="835"/>
      <c r="F77" s="835"/>
      <c r="G77" s="835"/>
      <c r="H77" s="835"/>
    </row>
    <row r="78" spans="1:8" ht="19.5" customHeight="1">
      <c r="A78" s="835"/>
      <c r="B78" s="835"/>
      <c r="C78" s="835"/>
      <c r="D78" s="835"/>
      <c r="E78" s="835"/>
      <c r="F78" s="835"/>
      <c r="G78" s="835"/>
      <c r="H78" s="835"/>
    </row>
    <row r="80" spans="1:8" ht="19.5" customHeight="1">
      <c r="A80" s="835"/>
      <c r="B80" s="835"/>
      <c r="C80" s="835"/>
      <c r="D80" s="835"/>
      <c r="E80" s="835"/>
      <c r="F80" s="835"/>
      <c r="G80" s="835"/>
      <c r="H80" s="835"/>
    </row>
    <row r="82" spans="1:8" ht="19.5" customHeight="1">
      <c r="A82" s="835"/>
      <c r="B82" s="835"/>
      <c r="C82" s="835"/>
      <c r="D82" s="835"/>
      <c r="E82" s="835"/>
      <c r="F82" s="835"/>
      <c r="G82" s="835"/>
      <c r="H82" s="835"/>
    </row>
    <row r="84" spans="1:8" ht="19.5" customHeight="1">
      <c r="A84" s="835"/>
      <c r="B84" s="835"/>
      <c r="C84" s="835"/>
      <c r="D84" s="835"/>
      <c r="E84" s="835"/>
      <c r="F84" s="835"/>
      <c r="G84" s="835"/>
      <c r="H84" s="835"/>
    </row>
    <row r="85" spans="1:8" ht="19.5" customHeight="1">
      <c r="A85" s="835"/>
      <c r="B85" s="835"/>
      <c r="C85" s="835"/>
      <c r="D85" s="835"/>
      <c r="E85" s="835"/>
      <c r="F85" s="835"/>
      <c r="G85" s="835"/>
      <c r="H85" s="835"/>
    </row>
    <row r="87" spans="1:8" ht="19.5" customHeight="1">
      <c r="A87" s="835"/>
      <c r="B87" s="835"/>
      <c r="C87" s="835"/>
      <c r="D87" s="835"/>
      <c r="E87" s="835"/>
      <c r="F87" s="835"/>
      <c r="G87" s="835"/>
      <c r="H87" s="835"/>
    </row>
    <row r="89" spans="1:8" ht="30" customHeight="1">
      <c r="A89" s="835"/>
      <c r="B89" s="835"/>
      <c r="C89" s="835"/>
      <c r="D89" s="835"/>
      <c r="E89" s="835"/>
      <c r="F89" s="835"/>
      <c r="G89" s="835"/>
      <c r="H89" s="835"/>
    </row>
    <row r="90" spans="1:8" ht="30" customHeight="1">
      <c r="A90" s="835"/>
      <c r="B90" s="835"/>
      <c r="C90" s="835"/>
      <c r="D90" s="835"/>
      <c r="E90" s="835"/>
      <c r="F90" s="835"/>
      <c r="G90" s="835"/>
      <c r="H90" s="835"/>
    </row>
    <row r="91" spans="1:8" ht="30" customHeight="1">
      <c r="A91" s="835"/>
      <c r="B91" s="835"/>
      <c r="C91" s="835"/>
      <c r="D91" s="835"/>
      <c r="E91" s="835"/>
      <c r="F91" s="835"/>
      <c r="G91" s="835"/>
      <c r="H91" s="835"/>
    </row>
  </sheetData>
  <sheetProtection selectLockedCells="1" selectUnlockedCells="1"/>
  <mergeCells count="2">
    <mergeCell ref="A4:H4"/>
    <mergeCell ref="A3:H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Pecánkáné Szőke Judit</dc:creator>
  <cp:keywords/>
  <dc:description/>
  <cp:lastModifiedBy>Bérczes Beáta</cp:lastModifiedBy>
  <cp:lastPrinted>2017-05-29T15:54:25Z</cp:lastPrinted>
  <dcterms:created xsi:type="dcterms:W3CDTF">2016-05-13T06:36:32Z</dcterms:created>
  <dcterms:modified xsi:type="dcterms:W3CDTF">2017-05-29T15:55:52Z</dcterms:modified>
  <cp:category/>
  <cp:version/>
  <cp:contentType/>
  <cp:contentStatus/>
</cp:coreProperties>
</file>