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Bérczes Bea\Munka\BB\Dokumentumok\Word\Rendeletek\2017\"/>
    </mc:Choice>
  </mc:AlternateContent>
  <bookViews>
    <workbookView xWindow="0" yWindow="0" windowWidth="21570" windowHeight="8160" tabRatio="927" firstSheet="5" activeTab="16"/>
  </bookViews>
  <sheets>
    <sheet name="Címrend" sheetId="1" r:id="rId1"/>
    <sheet name="1. Bevételek_kiadások_összesen" sheetId="2" r:id="rId2"/>
    <sheet name="2. Önk.bev." sheetId="7" r:id="rId3"/>
    <sheet name="3. Önk.kiad." sheetId="3" r:id="rId4"/>
    <sheet name="4. Int.bev." sheetId="4" r:id="rId5"/>
    <sheet name="5. Int.kiad." sheetId="5" r:id="rId6"/>
    <sheet name="6. Beruházás" sheetId="8" r:id="rId7"/>
    <sheet name="7. EU-s beruh." sheetId="6" r:id="rId8"/>
    <sheet name="8. Felújítás" sheetId="9" r:id="rId9"/>
    <sheet name="9. Mérleg" sheetId="10" r:id="rId10"/>
    <sheet name="10. Többéves" sheetId="11" r:id="rId11"/>
    <sheet name="11. Közvetett támogatások" sheetId="12" r:id="rId12"/>
    <sheet name="12. Hitel" sheetId="13" r:id="rId13"/>
    <sheet name="13. AKÜ" sheetId="14" r:id="rId14"/>
    <sheet name="14. AKÜ" sheetId="15" r:id="rId15"/>
    <sheet name="Munka1" sheetId="17" r:id="rId16"/>
    <sheet name="15. AKÜ" sheetId="16" r:id="rId17"/>
  </sheets>
  <definedNames>
    <definedName name="_4__sz__sor_részletezése">#REF!</definedName>
    <definedName name="_xlnm._FilterDatabase" localSheetId="3" hidden="1">'3. Önk.kiad.'!$A$9:$AF$9</definedName>
    <definedName name="_xlnm.Print_Titles" localSheetId="10">'10. Többéves'!$6:$9</definedName>
    <definedName name="_xlnm.Print_Titles" localSheetId="3">'3. Önk.kiad.'!$1:$8</definedName>
    <definedName name="_xlnm.Print_Titles" localSheetId="6">'6. Beruházás'!$6:$8</definedName>
    <definedName name="_xlnm.Print_Titles" localSheetId="8">'8. Felújítás'!$7:$9</definedName>
    <definedName name="_xlnm.Print_Area" localSheetId="1">'1. Bevételek_kiadások_összesen'!$A$1:$H$160</definedName>
    <definedName name="_xlnm.Print_Area" localSheetId="10">'10. Többéves'!$A$1:$G$27</definedName>
    <definedName name="_xlnm.Print_Area" localSheetId="2">'2. Önk.bev.'!$A$1:$S$118</definedName>
    <definedName name="_xlnm.Print_Area" localSheetId="3">'3. Önk.kiad.'!$A$1:$W$338</definedName>
    <definedName name="_xlnm.Print_Area" localSheetId="4">'4. Int.bev.'!$A$1:$S$80</definedName>
    <definedName name="_xlnm.Print_Area" localSheetId="5">'5. Int.kiad.'!$A$1:$W$43</definedName>
    <definedName name="_xlnm.Print_Area" localSheetId="6">'6. Beruházás'!$A$1:$N$44</definedName>
    <definedName name="_xlnm.Print_Area" localSheetId="7">'7. EU-s beruh.'!$A$1:$E$287</definedName>
    <definedName name="_xlnm.Print_Area" localSheetId="8">'8. Felújítás'!$A$1:$I$20</definedName>
    <definedName name="_xlnm.Print_Area" localSheetId="9">'9. Mérleg'!$A$1:$J$36</definedName>
  </definedNames>
  <calcPr calcId="152511"/>
</workbook>
</file>

<file path=xl/calcChain.xml><?xml version="1.0" encoding="utf-8"?>
<calcChain xmlns="http://schemas.openxmlformats.org/spreadsheetml/2006/main">
  <c r="E25" i="2" l="1"/>
  <c r="E18" i="2" l="1"/>
  <c r="J11" i="10" l="1"/>
  <c r="E125" i="2"/>
  <c r="O154" i="3" l="1"/>
  <c r="P154" i="3"/>
  <c r="Q154" i="3"/>
  <c r="R154" i="3"/>
  <c r="N26" i="8" l="1"/>
  <c r="L91" i="4"/>
  <c r="F97" i="4"/>
  <c r="E274" i="6"/>
  <c r="E273" i="6"/>
  <c r="D287" i="6"/>
  <c r="D280" i="6"/>
  <c r="C280" i="6"/>
  <c r="E279" i="6"/>
  <c r="E278" i="6"/>
  <c r="E277" i="6"/>
  <c r="E276" i="6"/>
  <c r="E275" i="6"/>
  <c r="D270" i="6"/>
  <c r="C270" i="6"/>
  <c r="B270" i="6"/>
  <c r="E269" i="6"/>
  <c r="E268" i="6"/>
  <c r="E267" i="6"/>
  <c r="E266" i="6"/>
  <c r="E265" i="6"/>
  <c r="E264" i="6"/>
  <c r="E39" i="2"/>
  <c r="E37" i="2"/>
  <c r="E270" i="6" l="1"/>
  <c r="E280" i="6"/>
  <c r="B280" i="6"/>
  <c r="H97" i="4"/>
  <c r="J95" i="4"/>
  <c r="G97" i="4"/>
  <c r="I97" i="4"/>
  <c r="J85" i="4"/>
  <c r="J86" i="4"/>
  <c r="J87" i="4"/>
  <c r="J88" i="4"/>
  <c r="J89" i="4"/>
  <c r="J90" i="4"/>
  <c r="J91" i="4"/>
  <c r="J92" i="4"/>
  <c r="J93" i="4"/>
  <c r="J94" i="4"/>
  <c r="J97" i="4" l="1"/>
  <c r="J99" i="4" s="1"/>
  <c r="G205" i="3"/>
  <c r="I9" i="9"/>
  <c r="F26" i="11"/>
  <c r="E26" i="11"/>
  <c r="D26" i="11"/>
  <c r="F35" i="14" l="1"/>
  <c r="D34" i="14"/>
  <c r="G32" i="14"/>
  <c r="G34" i="14"/>
  <c r="F17" i="14"/>
  <c r="C16" i="14"/>
  <c r="C35" i="14" s="1"/>
  <c r="D16" i="14"/>
  <c r="E16" i="14"/>
  <c r="E35" i="14" s="1"/>
  <c r="F16" i="14"/>
  <c r="I106" i="3"/>
  <c r="N50" i="4"/>
  <c r="N51" i="4"/>
  <c r="N53" i="4"/>
  <c r="N54" i="4"/>
  <c r="N56" i="4"/>
  <c r="N57" i="4"/>
  <c r="N59" i="4"/>
  <c r="N60" i="4"/>
  <c r="N62" i="4"/>
  <c r="N63" i="4"/>
  <c r="N65" i="4"/>
  <c r="N66" i="4"/>
  <c r="N68" i="4"/>
  <c r="N69" i="4"/>
  <c r="N71" i="4"/>
  <c r="N72" i="4"/>
  <c r="N74" i="4"/>
  <c r="N75" i="4"/>
  <c r="N77" i="4"/>
  <c r="N48" i="4"/>
  <c r="S333" i="3"/>
  <c r="S335" i="3"/>
  <c r="W335" i="3" s="1"/>
  <c r="U338" i="3"/>
  <c r="V338" i="3"/>
  <c r="U336" i="3"/>
  <c r="V336" i="3"/>
  <c r="T338" i="3"/>
  <c r="H338" i="3"/>
  <c r="I338" i="3"/>
  <c r="J338" i="3"/>
  <c r="K338" i="3"/>
  <c r="L338" i="3"/>
  <c r="M338" i="3"/>
  <c r="N338" i="3"/>
  <c r="O338" i="3"/>
  <c r="P338" i="3"/>
  <c r="Q338" i="3"/>
  <c r="R338" i="3"/>
  <c r="G338" i="3"/>
  <c r="T336" i="3"/>
  <c r="H336" i="3"/>
  <c r="I336" i="3"/>
  <c r="J336" i="3"/>
  <c r="K336" i="3"/>
  <c r="L336" i="3"/>
  <c r="M336" i="3"/>
  <c r="N336" i="3"/>
  <c r="O336" i="3"/>
  <c r="P336" i="3"/>
  <c r="Q336" i="3"/>
  <c r="R336" i="3"/>
  <c r="G336" i="3"/>
  <c r="G334" i="3"/>
  <c r="W333" i="3"/>
  <c r="H334" i="3"/>
  <c r="I334" i="3"/>
  <c r="J334" i="3"/>
  <c r="K334" i="3"/>
  <c r="L334" i="3"/>
  <c r="M334" i="3"/>
  <c r="N334" i="3"/>
  <c r="O334" i="3"/>
  <c r="P334" i="3"/>
  <c r="Q334" i="3"/>
  <c r="R334" i="3"/>
  <c r="T334" i="3"/>
  <c r="U334" i="3"/>
  <c r="V334" i="3"/>
  <c r="S334" i="3" l="1"/>
  <c r="W334" i="3" s="1"/>
  <c r="G16" i="14"/>
  <c r="E17" i="14"/>
  <c r="C17" i="14"/>
  <c r="D17" i="14"/>
  <c r="D35" i="14"/>
  <c r="R283" i="3"/>
  <c r="H64" i="3"/>
  <c r="G35" i="14" l="1"/>
  <c r="G17" i="14"/>
  <c r="M10" i="8"/>
  <c r="I10" i="8"/>
  <c r="I21" i="8" s="1"/>
  <c r="N17" i="8"/>
  <c r="D26" i="2"/>
  <c r="E12" i="2"/>
  <c r="F13" i="9"/>
  <c r="G13" i="9"/>
  <c r="H15" i="10"/>
  <c r="H8" i="10"/>
  <c r="H7" i="10"/>
  <c r="H21" i="8"/>
  <c r="J21" i="8"/>
  <c r="K21" i="8"/>
  <c r="L21" i="8"/>
  <c r="N20" i="8"/>
  <c r="J34" i="8"/>
  <c r="K34" i="8"/>
  <c r="L34" i="8"/>
  <c r="N307" i="3"/>
  <c r="M307" i="3"/>
  <c r="E49" i="2"/>
  <c r="E46" i="2" s="1"/>
  <c r="E16" i="10" s="1"/>
  <c r="E38" i="2"/>
  <c r="D38" i="2" s="1"/>
  <c r="E41" i="2"/>
  <c r="D41" i="2" s="1"/>
  <c r="E42" i="2"/>
  <c r="D42" i="2" s="1"/>
  <c r="E43" i="2"/>
  <c r="D43" i="2" s="1"/>
  <c r="D130" i="7"/>
  <c r="D125" i="7"/>
  <c r="M64" i="3"/>
  <c r="D112" i="2"/>
  <c r="S296" i="3"/>
  <c r="W296" i="3" s="1"/>
  <c r="D254" i="6"/>
  <c r="D247" i="6"/>
  <c r="C247" i="6"/>
  <c r="B247" i="6"/>
  <c r="E246" i="6"/>
  <c r="E245" i="6"/>
  <c r="E244" i="6"/>
  <c r="E243" i="6"/>
  <c r="E242" i="6"/>
  <c r="E247" i="6"/>
  <c r="E241" i="6"/>
  <c r="E240" i="6"/>
  <c r="D237" i="6"/>
  <c r="C237" i="6"/>
  <c r="B237" i="6"/>
  <c r="E236" i="6"/>
  <c r="E235" i="6"/>
  <c r="E234" i="6"/>
  <c r="E233" i="6"/>
  <c r="E232" i="6"/>
  <c r="E231" i="6"/>
  <c r="C109" i="2"/>
  <c r="C113" i="2"/>
  <c r="C126" i="2"/>
  <c r="C124" i="2" s="1"/>
  <c r="H18" i="10" s="1"/>
  <c r="S327" i="3"/>
  <c r="W327" i="3" s="1"/>
  <c r="S329" i="3"/>
  <c r="W329" i="3" s="1"/>
  <c r="T328" i="3"/>
  <c r="U328" i="3"/>
  <c r="V328" i="3"/>
  <c r="H328" i="3"/>
  <c r="I328" i="3"/>
  <c r="J328" i="3"/>
  <c r="K328" i="3"/>
  <c r="L328" i="3"/>
  <c r="M328" i="3"/>
  <c r="N328" i="3"/>
  <c r="O328" i="3"/>
  <c r="P328" i="3"/>
  <c r="Q328" i="3"/>
  <c r="R328" i="3"/>
  <c r="G328" i="3"/>
  <c r="E109" i="2"/>
  <c r="E113" i="2"/>
  <c r="J16" i="10" s="1"/>
  <c r="E115" i="2"/>
  <c r="D115" i="2" s="1"/>
  <c r="E126" i="2"/>
  <c r="J18" i="10" s="1"/>
  <c r="L307" i="3"/>
  <c r="G111" i="7"/>
  <c r="H111" i="7"/>
  <c r="I111" i="7"/>
  <c r="J111" i="7"/>
  <c r="K111" i="7"/>
  <c r="L111" i="7"/>
  <c r="M111" i="7"/>
  <c r="N19" i="8"/>
  <c r="G114" i="7"/>
  <c r="H114" i="7"/>
  <c r="I114" i="7"/>
  <c r="J114" i="7"/>
  <c r="K114" i="7"/>
  <c r="L114" i="7"/>
  <c r="M114" i="7"/>
  <c r="O114" i="7"/>
  <c r="P114" i="7"/>
  <c r="Q114" i="7"/>
  <c r="R114" i="7"/>
  <c r="F114" i="7"/>
  <c r="F111" i="7"/>
  <c r="N113" i="7"/>
  <c r="N115" i="7"/>
  <c r="S115" i="7" s="1"/>
  <c r="G118" i="7"/>
  <c r="H118" i="7"/>
  <c r="I118" i="7"/>
  <c r="J118" i="7"/>
  <c r="K118" i="7"/>
  <c r="D25" i="2" s="1"/>
  <c r="L118" i="7"/>
  <c r="M118" i="7"/>
  <c r="O118" i="7"/>
  <c r="P118" i="7"/>
  <c r="Q118" i="7"/>
  <c r="R118" i="7"/>
  <c r="G116" i="7"/>
  <c r="C18" i="2" s="1"/>
  <c r="C13" i="2" s="1"/>
  <c r="C7" i="10" s="1"/>
  <c r="H116" i="7"/>
  <c r="I116" i="7"/>
  <c r="J116" i="7"/>
  <c r="K116" i="7"/>
  <c r="L116" i="7"/>
  <c r="M116" i="7"/>
  <c r="O116" i="7"/>
  <c r="P116" i="7"/>
  <c r="Q116" i="7"/>
  <c r="R116" i="7"/>
  <c r="F118" i="7"/>
  <c r="F116" i="7"/>
  <c r="D100" i="2"/>
  <c r="E14" i="2"/>
  <c r="D14" i="2" s="1"/>
  <c r="G24" i="11"/>
  <c r="G26" i="11" s="1"/>
  <c r="D222" i="6"/>
  <c r="D215" i="6"/>
  <c r="C215" i="6"/>
  <c r="B215" i="6"/>
  <c r="E214" i="6"/>
  <c r="E213" i="6"/>
  <c r="E212" i="6"/>
  <c r="E211" i="6"/>
  <c r="E210" i="6"/>
  <c r="E209" i="6"/>
  <c r="E208" i="6"/>
  <c r="E215" i="6" s="1"/>
  <c r="D205" i="6"/>
  <c r="C205" i="6"/>
  <c r="B205" i="6"/>
  <c r="E204" i="6"/>
  <c r="E203" i="6"/>
  <c r="E202" i="6"/>
  <c r="E201" i="6"/>
  <c r="E200" i="6"/>
  <c r="E199" i="6"/>
  <c r="B168" i="6"/>
  <c r="D190" i="6"/>
  <c r="D183" i="6"/>
  <c r="C183" i="6"/>
  <c r="B183" i="6"/>
  <c r="E182" i="6"/>
  <c r="E181" i="6"/>
  <c r="E180" i="6"/>
  <c r="E179" i="6"/>
  <c r="E178" i="6"/>
  <c r="E177" i="6"/>
  <c r="E176" i="6"/>
  <c r="D173" i="6"/>
  <c r="C173" i="6"/>
  <c r="E172" i="6"/>
  <c r="E171" i="6"/>
  <c r="E170" i="6"/>
  <c r="E169" i="6"/>
  <c r="E167" i="6"/>
  <c r="D158" i="6"/>
  <c r="D151" i="6"/>
  <c r="C151" i="6"/>
  <c r="E150" i="6"/>
  <c r="E149" i="6"/>
  <c r="E148" i="6"/>
  <c r="E147" i="6"/>
  <c r="E146" i="6"/>
  <c r="E151" i="6" s="1"/>
  <c r="E145" i="6"/>
  <c r="E144" i="6"/>
  <c r="B151" i="6"/>
  <c r="D141" i="6"/>
  <c r="C141" i="6"/>
  <c r="B141" i="6"/>
  <c r="E140" i="6"/>
  <c r="E139" i="6"/>
  <c r="E138" i="6"/>
  <c r="E137" i="6"/>
  <c r="E136" i="6"/>
  <c r="E135" i="6"/>
  <c r="E141" i="6" s="1"/>
  <c r="B112" i="6"/>
  <c r="E112" i="6"/>
  <c r="D126" i="6"/>
  <c r="D119" i="6"/>
  <c r="C119" i="6"/>
  <c r="E118" i="6"/>
  <c r="E117" i="6"/>
  <c r="E116" i="6"/>
  <c r="E115" i="6"/>
  <c r="E114" i="6"/>
  <c r="E113" i="6"/>
  <c r="D109" i="6"/>
  <c r="C109" i="6"/>
  <c r="B109" i="6"/>
  <c r="E108" i="6"/>
  <c r="E107" i="6"/>
  <c r="E106" i="6"/>
  <c r="E105" i="6"/>
  <c r="E104" i="6"/>
  <c r="E103" i="6"/>
  <c r="E109" i="6" s="1"/>
  <c r="D94" i="6"/>
  <c r="D87" i="6"/>
  <c r="C87" i="6"/>
  <c r="B87" i="6"/>
  <c r="E86" i="6"/>
  <c r="E85" i="6"/>
  <c r="E84" i="6"/>
  <c r="E83" i="6"/>
  <c r="E82" i="6"/>
  <c r="E81" i="6"/>
  <c r="E80" i="6"/>
  <c r="E87" i="6" s="1"/>
  <c r="D77" i="6"/>
  <c r="C77" i="6"/>
  <c r="E76" i="6"/>
  <c r="E75" i="6"/>
  <c r="E74" i="6"/>
  <c r="E73" i="6"/>
  <c r="B77" i="6"/>
  <c r="E71" i="6"/>
  <c r="E51" i="6"/>
  <c r="B40" i="6"/>
  <c r="D62" i="6"/>
  <c r="D55" i="6"/>
  <c r="C55" i="6"/>
  <c r="B55" i="6"/>
  <c r="E54" i="6"/>
  <c r="E53" i="6"/>
  <c r="E52" i="6"/>
  <c r="E50" i="6"/>
  <c r="E49" i="6"/>
  <c r="E48" i="6"/>
  <c r="E55" i="6" s="1"/>
  <c r="D45" i="6"/>
  <c r="C45" i="6"/>
  <c r="E44" i="6"/>
  <c r="E43" i="6"/>
  <c r="E45" i="6" s="1"/>
  <c r="E42" i="6"/>
  <c r="E41" i="6"/>
  <c r="E39" i="6"/>
  <c r="N18" i="8"/>
  <c r="I352" i="3"/>
  <c r="H352" i="3"/>
  <c r="F352" i="3"/>
  <c r="F354" i="3" s="1"/>
  <c r="E352" i="3"/>
  <c r="D352" i="3"/>
  <c r="J351" i="3"/>
  <c r="G351" i="3"/>
  <c r="J350" i="3"/>
  <c r="G350" i="3"/>
  <c r="J349" i="3"/>
  <c r="G349" i="3"/>
  <c r="J348" i="3"/>
  <c r="G348" i="3"/>
  <c r="J347" i="3"/>
  <c r="G347" i="3"/>
  <c r="J346" i="3"/>
  <c r="G346" i="3"/>
  <c r="J345" i="3"/>
  <c r="G345" i="3"/>
  <c r="J344" i="3"/>
  <c r="G344" i="3"/>
  <c r="J343" i="3"/>
  <c r="G343" i="3"/>
  <c r="C140" i="2"/>
  <c r="C137" i="2" s="1"/>
  <c r="E140" i="2"/>
  <c r="J24" i="10" s="1"/>
  <c r="J31" i="10" s="1"/>
  <c r="R313" i="3"/>
  <c r="M313" i="3"/>
  <c r="S308" i="3"/>
  <c r="W308" i="3" s="1"/>
  <c r="S309" i="3"/>
  <c r="W309" i="3" s="1"/>
  <c r="S311" i="3"/>
  <c r="W311" i="3" s="1"/>
  <c r="S312" i="3"/>
  <c r="W312" i="3" s="1"/>
  <c r="S314" i="3"/>
  <c r="W314" i="3" s="1"/>
  <c r="S315" i="3"/>
  <c r="W315" i="3" s="1"/>
  <c r="S317" i="3"/>
  <c r="W317" i="3" s="1"/>
  <c r="S318" i="3"/>
  <c r="W318" i="3" s="1"/>
  <c r="S320" i="3"/>
  <c r="W320" i="3" s="1"/>
  <c r="S321" i="3"/>
  <c r="W321" i="3" s="1"/>
  <c r="S323" i="3"/>
  <c r="W323" i="3" s="1"/>
  <c r="S324" i="3"/>
  <c r="W324" i="3" s="1"/>
  <c r="S326" i="3"/>
  <c r="W326" i="3" s="1"/>
  <c r="S330" i="3"/>
  <c r="W330" i="3" s="1"/>
  <c r="S332" i="3"/>
  <c r="W332" i="3" s="1"/>
  <c r="V331" i="3"/>
  <c r="H331" i="3"/>
  <c r="I331" i="3"/>
  <c r="J331" i="3"/>
  <c r="K331" i="3"/>
  <c r="L331" i="3"/>
  <c r="M331" i="3"/>
  <c r="N331" i="3"/>
  <c r="O331" i="3"/>
  <c r="P331" i="3"/>
  <c r="Q331" i="3"/>
  <c r="R331" i="3"/>
  <c r="T331" i="3"/>
  <c r="U331" i="3"/>
  <c r="H325" i="3"/>
  <c r="I325" i="3"/>
  <c r="J325" i="3"/>
  <c r="K325" i="3"/>
  <c r="L325" i="3"/>
  <c r="M325" i="3"/>
  <c r="N325" i="3"/>
  <c r="O325" i="3"/>
  <c r="P325" i="3"/>
  <c r="Q325" i="3"/>
  <c r="R325" i="3"/>
  <c r="T325" i="3"/>
  <c r="U325" i="3"/>
  <c r="V325" i="3"/>
  <c r="V322" i="3"/>
  <c r="H322" i="3"/>
  <c r="I322" i="3"/>
  <c r="J322" i="3"/>
  <c r="K322" i="3"/>
  <c r="L322" i="3"/>
  <c r="M322" i="3"/>
  <c r="N322" i="3"/>
  <c r="O322" i="3"/>
  <c r="P322" i="3"/>
  <c r="Q322" i="3"/>
  <c r="R322" i="3"/>
  <c r="T322" i="3"/>
  <c r="U322" i="3"/>
  <c r="H319" i="3"/>
  <c r="I319" i="3"/>
  <c r="J319" i="3"/>
  <c r="K319" i="3"/>
  <c r="L319" i="3"/>
  <c r="M319" i="3"/>
  <c r="N319" i="3"/>
  <c r="O319" i="3"/>
  <c r="P319" i="3"/>
  <c r="Q319" i="3"/>
  <c r="R319" i="3"/>
  <c r="T319" i="3"/>
  <c r="U319" i="3"/>
  <c r="V319" i="3"/>
  <c r="H316" i="3"/>
  <c r="I316" i="3"/>
  <c r="J316" i="3"/>
  <c r="K316" i="3"/>
  <c r="L316" i="3"/>
  <c r="M316" i="3"/>
  <c r="N316" i="3"/>
  <c r="O316" i="3"/>
  <c r="P316" i="3"/>
  <c r="Q316" i="3"/>
  <c r="R316" i="3"/>
  <c r="T316" i="3"/>
  <c r="U316" i="3"/>
  <c r="V316" i="3"/>
  <c r="H313" i="3"/>
  <c r="I313" i="3"/>
  <c r="J313" i="3"/>
  <c r="K313" i="3"/>
  <c r="L313" i="3"/>
  <c r="N313" i="3"/>
  <c r="O313" i="3"/>
  <c r="P313" i="3"/>
  <c r="Q313" i="3"/>
  <c r="T313" i="3"/>
  <c r="U313" i="3"/>
  <c r="V313" i="3"/>
  <c r="H310" i="3"/>
  <c r="I310" i="3"/>
  <c r="J310" i="3"/>
  <c r="K310" i="3"/>
  <c r="L310" i="3"/>
  <c r="M310" i="3"/>
  <c r="N310" i="3"/>
  <c r="O310" i="3"/>
  <c r="P310" i="3"/>
  <c r="Q310" i="3"/>
  <c r="R310" i="3"/>
  <c r="T310" i="3"/>
  <c r="U310" i="3"/>
  <c r="V310" i="3"/>
  <c r="G331" i="3"/>
  <c r="G325" i="3"/>
  <c r="G322" i="3"/>
  <c r="G319" i="3"/>
  <c r="G316" i="3"/>
  <c r="G313" i="3"/>
  <c r="G310" i="3"/>
  <c r="G307" i="3"/>
  <c r="J307" i="3"/>
  <c r="K307" i="3"/>
  <c r="O307" i="3"/>
  <c r="P307" i="3"/>
  <c r="Q307" i="3"/>
  <c r="R307" i="3"/>
  <c r="T307" i="3"/>
  <c r="U307" i="3"/>
  <c r="V307" i="3"/>
  <c r="N110" i="7"/>
  <c r="S110" i="7" s="1"/>
  <c r="N112" i="7"/>
  <c r="S112" i="7"/>
  <c r="N106" i="7"/>
  <c r="S106" i="7" s="1"/>
  <c r="N107" i="7"/>
  <c r="S107" i="7" s="1"/>
  <c r="N109" i="7"/>
  <c r="S109" i="7" s="1"/>
  <c r="G108" i="7"/>
  <c r="H108" i="7"/>
  <c r="I108" i="7"/>
  <c r="J108" i="7"/>
  <c r="K108" i="7"/>
  <c r="N108" i="7" s="1"/>
  <c r="S108" i="7" s="1"/>
  <c r="L108" i="7"/>
  <c r="M108" i="7"/>
  <c r="O108" i="7"/>
  <c r="P108" i="7"/>
  <c r="Q108" i="7"/>
  <c r="R108" i="7"/>
  <c r="F108" i="7"/>
  <c r="S306" i="3"/>
  <c r="W306" i="3" s="1"/>
  <c r="C78" i="2"/>
  <c r="C75" i="2" s="1"/>
  <c r="C25" i="10" s="1"/>
  <c r="R10" i="4"/>
  <c r="L214" i="3"/>
  <c r="G127" i="2"/>
  <c r="H127" i="2"/>
  <c r="H97" i="2"/>
  <c r="H98" i="2"/>
  <c r="H109" i="2"/>
  <c r="H113" i="2"/>
  <c r="H126" i="2"/>
  <c r="S155" i="3"/>
  <c r="W155" i="3" s="1"/>
  <c r="D15" i="12"/>
  <c r="D20" i="12" s="1"/>
  <c r="C13" i="15"/>
  <c r="F11" i="11"/>
  <c r="F27" i="11" s="1"/>
  <c r="G11" i="11"/>
  <c r="E11" i="11"/>
  <c r="S300" i="3"/>
  <c r="W300" i="3" s="1"/>
  <c r="G301" i="3"/>
  <c r="H301" i="3"/>
  <c r="I301" i="3"/>
  <c r="J301" i="3"/>
  <c r="K301" i="3"/>
  <c r="L301" i="3"/>
  <c r="M301" i="3"/>
  <c r="N301" i="3"/>
  <c r="O301" i="3"/>
  <c r="P301" i="3"/>
  <c r="Q301" i="3"/>
  <c r="R301" i="3"/>
  <c r="T301" i="3"/>
  <c r="U301" i="3"/>
  <c r="V301" i="3"/>
  <c r="S302" i="3"/>
  <c r="W302" i="3" s="1"/>
  <c r="S303" i="3"/>
  <c r="W303" i="3" s="1"/>
  <c r="G304" i="3"/>
  <c r="H304" i="3"/>
  <c r="I304" i="3"/>
  <c r="J304" i="3"/>
  <c r="K304" i="3"/>
  <c r="L304" i="3"/>
  <c r="M304" i="3"/>
  <c r="N304" i="3"/>
  <c r="O304" i="3"/>
  <c r="P304" i="3"/>
  <c r="Q304" i="3"/>
  <c r="R304" i="3"/>
  <c r="T304" i="3"/>
  <c r="U304" i="3"/>
  <c r="V304" i="3"/>
  <c r="S305" i="3"/>
  <c r="W305" i="3" s="1"/>
  <c r="M295" i="3"/>
  <c r="I28" i="8"/>
  <c r="I34" i="8" s="1"/>
  <c r="I11" i="8"/>
  <c r="M11" i="8" s="1"/>
  <c r="N11" i="8" s="1"/>
  <c r="E11" i="2"/>
  <c r="E10" i="2"/>
  <c r="E9" i="2"/>
  <c r="E8" i="2"/>
  <c r="E7" i="6"/>
  <c r="D11" i="11"/>
  <c r="D27" i="11" s="1"/>
  <c r="H18" i="9"/>
  <c r="G18" i="9"/>
  <c r="F18" i="9"/>
  <c r="E18" i="9"/>
  <c r="I15" i="9"/>
  <c r="I18" i="9" s="1"/>
  <c r="E8" i="9"/>
  <c r="H34" i="8"/>
  <c r="H35" i="8" s="1"/>
  <c r="G34" i="8"/>
  <c r="F34" i="8"/>
  <c r="E34" i="8"/>
  <c r="N24" i="8"/>
  <c r="E21" i="8"/>
  <c r="E35" i="8"/>
  <c r="F15" i="8"/>
  <c r="M15" i="8" s="1"/>
  <c r="F14" i="8"/>
  <c r="I13" i="8"/>
  <c r="M13" i="8" s="1"/>
  <c r="N13" i="8" s="1"/>
  <c r="G12" i="8"/>
  <c r="G21" i="8" s="1"/>
  <c r="G35" i="8" s="1"/>
  <c r="I154" i="3"/>
  <c r="U127" i="3"/>
  <c r="V127" i="3"/>
  <c r="T127" i="3"/>
  <c r="H127" i="3"/>
  <c r="I127" i="3"/>
  <c r="J127" i="3"/>
  <c r="K127" i="3"/>
  <c r="L127" i="3"/>
  <c r="M127" i="3"/>
  <c r="N127" i="3"/>
  <c r="O127" i="3"/>
  <c r="P127" i="3"/>
  <c r="Q127" i="3"/>
  <c r="L289" i="3"/>
  <c r="M289" i="3"/>
  <c r="V295" i="3"/>
  <c r="U295" i="3"/>
  <c r="T295" i="3"/>
  <c r="V298" i="3"/>
  <c r="U298" i="3"/>
  <c r="T298" i="3"/>
  <c r="R298" i="3"/>
  <c r="H298" i="3"/>
  <c r="I298" i="3"/>
  <c r="J298" i="3"/>
  <c r="K298" i="3"/>
  <c r="L298" i="3"/>
  <c r="M298" i="3"/>
  <c r="N298" i="3"/>
  <c r="O298" i="3"/>
  <c r="P298" i="3"/>
  <c r="Q298" i="3"/>
  <c r="H295" i="3"/>
  <c r="I295" i="3"/>
  <c r="J295" i="3"/>
  <c r="K295" i="3"/>
  <c r="L295" i="3"/>
  <c r="N295" i="3"/>
  <c r="O295" i="3"/>
  <c r="P295" i="3"/>
  <c r="Q295" i="3"/>
  <c r="R295" i="3"/>
  <c r="V292" i="3"/>
  <c r="U292" i="3"/>
  <c r="T292" i="3"/>
  <c r="H292" i="3"/>
  <c r="I292" i="3"/>
  <c r="J292" i="3"/>
  <c r="K292" i="3"/>
  <c r="L292" i="3"/>
  <c r="M292" i="3"/>
  <c r="N292" i="3"/>
  <c r="O292" i="3"/>
  <c r="P292" i="3"/>
  <c r="Q292" i="3"/>
  <c r="R292" i="3"/>
  <c r="S288" i="3"/>
  <c r="W288" i="3" s="1"/>
  <c r="S290" i="3"/>
  <c r="W290" i="3" s="1"/>
  <c r="S291" i="3"/>
  <c r="W291" i="3" s="1"/>
  <c r="S293" i="3"/>
  <c r="W293" i="3" s="1"/>
  <c r="S294" i="3"/>
  <c r="W294" i="3" s="1"/>
  <c r="S297" i="3"/>
  <c r="W297" i="3" s="1"/>
  <c r="S299" i="3"/>
  <c r="W299" i="3" s="1"/>
  <c r="V289" i="3"/>
  <c r="U289" i="3"/>
  <c r="T289" i="3"/>
  <c r="H289" i="3"/>
  <c r="I289" i="3"/>
  <c r="J289" i="3"/>
  <c r="K289" i="3"/>
  <c r="N289" i="3"/>
  <c r="O289" i="3"/>
  <c r="P289" i="3"/>
  <c r="Q289" i="3"/>
  <c r="R289" i="3"/>
  <c r="G289" i="3"/>
  <c r="G298" i="3"/>
  <c r="G295" i="3"/>
  <c r="G292" i="3"/>
  <c r="S11" i="3"/>
  <c r="S12" i="3"/>
  <c r="W12" i="3" s="1"/>
  <c r="S14" i="3"/>
  <c r="W14" i="3" s="1"/>
  <c r="S15" i="3"/>
  <c r="W15" i="3" s="1"/>
  <c r="S17" i="3"/>
  <c r="W17" i="3" s="1"/>
  <c r="S18" i="3"/>
  <c r="W18" i="3" s="1"/>
  <c r="S20" i="3"/>
  <c r="W20" i="3" s="1"/>
  <c r="S21" i="3"/>
  <c r="W21" i="3" s="1"/>
  <c r="S23" i="3"/>
  <c r="W23" i="3" s="1"/>
  <c r="S24" i="3"/>
  <c r="W24" i="3" s="1"/>
  <c r="S26" i="3"/>
  <c r="W26" i="3" s="1"/>
  <c r="S27" i="3"/>
  <c r="W27" i="3" s="1"/>
  <c r="S29" i="3"/>
  <c r="W29" i="3" s="1"/>
  <c r="S30" i="3"/>
  <c r="W30" i="3" s="1"/>
  <c r="S32" i="3"/>
  <c r="W32" i="3" s="1"/>
  <c r="S33" i="3"/>
  <c r="W33" i="3" s="1"/>
  <c r="S35" i="3"/>
  <c r="W35" i="3" s="1"/>
  <c r="S36" i="3"/>
  <c r="W36" i="3" s="1"/>
  <c r="S38" i="3"/>
  <c r="W38" i="3" s="1"/>
  <c r="S39" i="3"/>
  <c r="W39" i="3" s="1"/>
  <c r="S41" i="3"/>
  <c r="W41" i="3" s="1"/>
  <c r="S42" i="3"/>
  <c r="W42" i="3" s="1"/>
  <c r="S44" i="3"/>
  <c r="W44" i="3" s="1"/>
  <c r="S45" i="3"/>
  <c r="W45" i="3" s="1"/>
  <c r="S47" i="3"/>
  <c r="W47" i="3" s="1"/>
  <c r="S48" i="3"/>
  <c r="W48" i="3" s="1"/>
  <c r="S50" i="3"/>
  <c r="W50" i="3" s="1"/>
  <c r="S51" i="3"/>
  <c r="W51" i="3" s="1"/>
  <c r="S53" i="3"/>
  <c r="W53" i="3" s="1"/>
  <c r="S54" i="3"/>
  <c r="W54" i="3" s="1"/>
  <c r="S56" i="3"/>
  <c r="W56" i="3" s="1"/>
  <c r="S57" i="3"/>
  <c r="W57" i="3" s="1"/>
  <c r="S59" i="3"/>
  <c r="W59" i="3" s="1"/>
  <c r="S60" i="3"/>
  <c r="W60" i="3" s="1"/>
  <c r="S62" i="3"/>
  <c r="W62" i="3" s="1"/>
  <c r="S63" i="3"/>
  <c r="W63" i="3" s="1"/>
  <c r="S65" i="3"/>
  <c r="W65" i="3" s="1"/>
  <c r="S66" i="3"/>
  <c r="W66" i="3" s="1"/>
  <c r="S68" i="3"/>
  <c r="W68" i="3" s="1"/>
  <c r="S69" i="3"/>
  <c r="W69" i="3" s="1"/>
  <c r="S71" i="3"/>
  <c r="W71" i="3" s="1"/>
  <c r="S72" i="3"/>
  <c r="W72" i="3" s="1"/>
  <c r="S74" i="3"/>
  <c r="W74" i="3" s="1"/>
  <c r="S75" i="3"/>
  <c r="W75" i="3" s="1"/>
  <c r="S77" i="3"/>
  <c r="W77" i="3" s="1"/>
  <c r="S78" i="3"/>
  <c r="W78" i="3" s="1"/>
  <c r="S80" i="3"/>
  <c r="W80" i="3" s="1"/>
  <c r="S81" i="3"/>
  <c r="W81" i="3" s="1"/>
  <c r="S83" i="3"/>
  <c r="W83" i="3" s="1"/>
  <c r="S84" i="3"/>
  <c r="W84" i="3" s="1"/>
  <c r="S86" i="3"/>
  <c r="W86" i="3" s="1"/>
  <c r="S87" i="3"/>
  <c r="W87" i="3" s="1"/>
  <c r="S89" i="3"/>
  <c r="W89" i="3" s="1"/>
  <c r="S90" i="3"/>
  <c r="W90" i="3" s="1"/>
  <c r="S92" i="3"/>
  <c r="W92" i="3" s="1"/>
  <c r="S93" i="3"/>
  <c r="W93" i="3" s="1"/>
  <c r="S95" i="3"/>
  <c r="W95" i="3" s="1"/>
  <c r="S96" i="3"/>
  <c r="W96" i="3" s="1"/>
  <c r="S98" i="3"/>
  <c r="W98" i="3" s="1"/>
  <c r="S99" i="3"/>
  <c r="W99" i="3" s="1"/>
  <c r="S101" i="3"/>
  <c r="W101" i="3" s="1"/>
  <c r="S102" i="3"/>
  <c r="W102" i="3" s="1"/>
  <c r="S104" i="3"/>
  <c r="W104" i="3" s="1"/>
  <c r="S105" i="3"/>
  <c r="W105" i="3" s="1"/>
  <c r="S107" i="3"/>
  <c r="W107" i="3" s="1"/>
  <c r="S108" i="3"/>
  <c r="W108" i="3" s="1"/>
  <c r="S110" i="3"/>
  <c r="W110" i="3" s="1"/>
  <c r="S111" i="3"/>
  <c r="W111" i="3" s="1"/>
  <c r="S113" i="3"/>
  <c r="W113" i="3" s="1"/>
  <c r="S114" i="3"/>
  <c r="W114" i="3" s="1"/>
  <c r="S116" i="3"/>
  <c r="W116" i="3" s="1"/>
  <c r="S117" i="3"/>
  <c r="W117" i="3" s="1"/>
  <c r="S119" i="3"/>
  <c r="W119" i="3" s="1"/>
  <c r="S120" i="3"/>
  <c r="W120" i="3" s="1"/>
  <c r="S122" i="3"/>
  <c r="W122" i="3" s="1"/>
  <c r="S123" i="3"/>
  <c r="W123" i="3" s="1"/>
  <c r="S125" i="3"/>
  <c r="W125" i="3" s="1"/>
  <c r="S126" i="3"/>
  <c r="W126" i="3" s="1"/>
  <c r="S128" i="3"/>
  <c r="W128" i="3" s="1"/>
  <c r="S129" i="3"/>
  <c r="W129" i="3" s="1"/>
  <c r="S131" i="3"/>
  <c r="W131" i="3" s="1"/>
  <c r="S132" i="3"/>
  <c r="W132" i="3" s="1"/>
  <c r="S134" i="3"/>
  <c r="W134" i="3" s="1"/>
  <c r="S135" i="3"/>
  <c r="W135" i="3" s="1"/>
  <c r="S137" i="3"/>
  <c r="W137" i="3" s="1"/>
  <c r="S138" i="3"/>
  <c r="W138" i="3" s="1"/>
  <c r="S140" i="3"/>
  <c r="W140" i="3" s="1"/>
  <c r="S141" i="3"/>
  <c r="W141" i="3" s="1"/>
  <c r="S143" i="3"/>
  <c r="W143" i="3" s="1"/>
  <c r="S144" i="3"/>
  <c r="W144" i="3" s="1"/>
  <c r="S146" i="3"/>
  <c r="W146" i="3" s="1"/>
  <c r="S147" i="3"/>
  <c r="W147" i="3" s="1"/>
  <c r="S149" i="3"/>
  <c r="W149" i="3" s="1"/>
  <c r="S150" i="3"/>
  <c r="W150" i="3" s="1"/>
  <c r="S152" i="3"/>
  <c r="W152" i="3" s="1"/>
  <c r="S153" i="3"/>
  <c r="W153" i="3" s="1"/>
  <c r="S156" i="3"/>
  <c r="W156" i="3" s="1"/>
  <c r="S158" i="3"/>
  <c r="W158" i="3" s="1"/>
  <c r="S159" i="3"/>
  <c r="W159" i="3" s="1"/>
  <c r="S161" i="3"/>
  <c r="W161" i="3" s="1"/>
  <c r="S162" i="3"/>
  <c r="W162" i="3" s="1"/>
  <c r="S164" i="3"/>
  <c r="W164" i="3" s="1"/>
  <c r="S165" i="3"/>
  <c r="W165" i="3" s="1"/>
  <c r="S167" i="3"/>
  <c r="W167" i="3" s="1"/>
  <c r="S168" i="3"/>
  <c r="W168" i="3" s="1"/>
  <c r="S170" i="3"/>
  <c r="W170" i="3" s="1"/>
  <c r="S171" i="3"/>
  <c r="W171" i="3" s="1"/>
  <c r="S173" i="3"/>
  <c r="W173" i="3" s="1"/>
  <c r="S174" i="3"/>
  <c r="W174" i="3" s="1"/>
  <c r="S176" i="3"/>
  <c r="W176" i="3" s="1"/>
  <c r="S177" i="3"/>
  <c r="W177" i="3" s="1"/>
  <c r="S179" i="3"/>
  <c r="W179" i="3" s="1"/>
  <c r="S180" i="3"/>
  <c r="W180" i="3" s="1"/>
  <c r="S182" i="3"/>
  <c r="W182" i="3" s="1"/>
  <c r="S183" i="3"/>
  <c r="W183" i="3" s="1"/>
  <c r="S185" i="3"/>
  <c r="W185" i="3" s="1"/>
  <c r="S186" i="3"/>
  <c r="W186" i="3" s="1"/>
  <c r="S188" i="3"/>
  <c r="W188" i="3" s="1"/>
  <c r="S189" i="3"/>
  <c r="W189" i="3" s="1"/>
  <c r="S191" i="3"/>
  <c r="W191" i="3" s="1"/>
  <c r="S192" i="3"/>
  <c r="W192" i="3" s="1"/>
  <c r="S194" i="3"/>
  <c r="W194" i="3" s="1"/>
  <c r="S195" i="3"/>
  <c r="W195" i="3" s="1"/>
  <c r="S197" i="3"/>
  <c r="W197" i="3" s="1"/>
  <c r="S198" i="3"/>
  <c r="W198" i="3" s="1"/>
  <c r="S200" i="3"/>
  <c r="W200" i="3" s="1"/>
  <c r="S201" i="3"/>
  <c r="W201" i="3" s="1"/>
  <c r="S203" i="3"/>
  <c r="W203" i="3" s="1"/>
  <c r="S204" i="3"/>
  <c r="W204" i="3" s="1"/>
  <c r="S206" i="3"/>
  <c r="W206" i="3" s="1"/>
  <c r="S207" i="3"/>
  <c r="W207" i="3" s="1"/>
  <c r="S209" i="3"/>
  <c r="W209" i="3" s="1"/>
  <c r="S210" i="3"/>
  <c r="W210" i="3" s="1"/>
  <c r="S212" i="3"/>
  <c r="W212" i="3" s="1"/>
  <c r="S213" i="3"/>
  <c r="W213" i="3" s="1"/>
  <c r="S215" i="3"/>
  <c r="W215" i="3" s="1"/>
  <c r="S216" i="3"/>
  <c r="W216" i="3" s="1"/>
  <c r="S218" i="3"/>
  <c r="W218" i="3" s="1"/>
  <c r="S219" i="3"/>
  <c r="W219" i="3" s="1"/>
  <c r="S221" i="3"/>
  <c r="W221" i="3" s="1"/>
  <c r="S222" i="3"/>
  <c r="W222" i="3" s="1"/>
  <c r="S224" i="3"/>
  <c r="W224" i="3" s="1"/>
  <c r="S225" i="3"/>
  <c r="W225" i="3" s="1"/>
  <c r="S227" i="3"/>
  <c r="W227" i="3" s="1"/>
  <c r="S228" i="3"/>
  <c r="W228" i="3" s="1"/>
  <c r="S230" i="3"/>
  <c r="W230" i="3" s="1"/>
  <c r="S231" i="3"/>
  <c r="W231" i="3" s="1"/>
  <c r="S233" i="3"/>
  <c r="W233" i="3" s="1"/>
  <c r="S234" i="3"/>
  <c r="W234" i="3" s="1"/>
  <c r="S236" i="3"/>
  <c r="W236" i="3" s="1"/>
  <c r="S237" i="3"/>
  <c r="W237" i="3" s="1"/>
  <c r="S239" i="3"/>
  <c r="W239" i="3" s="1"/>
  <c r="S240" i="3"/>
  <c r="W240" i="3" s="1"/>
  <c r="S242" i="3"/>
  <c r="W242" i="3" s="1"/>
  <c r="S243" i="3"/>
  <c r="W243" i="3" s="1"/>
  <c r="S245" i="3"/>
  <c r="W245" i="3" s="1"/>
  <c r="S246" i="3"/>
  <c r="W246" i="3" s="1"/>
  <c r="S248" i="3"/>
  <c r="W248" i="3" s="1"/>
  <c r="S249" i="3"/>
  <c r="W249" i="3" s="1"/>
  <c r="S251" i="3"/>
  <c r="W251" i="3" s="1"/>
  <c r="S252" i="3"/>
  <c r="W252" i="3" s="1"/>
  <c r="S254" i="3"/>
  <c r="W254" i="3" s="1"/>
  <c r="S255" i="3"/>
  <c r="W255" i="3" s="1"/>
  <c r="S257" i="3"/>
  <c r="W257" i="3" s="1"/>
  <c r="S258" i="3"/>
  <c r="W258" i="3" s="1"/>
  <c r="S260" i="3"/>
  <c r="W260" i="3" s="1"/>
  <c r="S261" i="3"/>
  <c r="W261" i="3" s="1"/>
  <c r="S263" i="3"/>
  <c r="W263" i="3" s="1"/>
  <c r="S264" i="3"/>
  <c r="W264" i="3" s="1"/>
  <c r="S266" i="3"/>
  <c r="W266" i="3" s="1"/>
  <c r="S267" i="3"/>
  <c r="W267" i="3" s="1"/>
  <c r="S269" i="3"/>
  <c r="W269" i="3" s="1"/>
  <c r="S270" i="3"/>
  <c r="W270" i="3" s="1"/>
  <c r="S272" i="3"/>
  <c r="W272" i="3" s="1"/>
  <c r="S273" i="3"/>
  <c r="W273" i="3" s="1"/>
  <c r="S275" i="3"/>
  <c r="W275" i="3" s="1"/>
  <c r="S276" i="3"/>
  <c r="W276" i="3" s="1"/>
  <c r="S278" i="3"/>
  <c r="W278" i="3" s="1"/>
  <c r="S279" i="3"/>
  <c r="W279" i="3" s="1"/>
  <c r="S281" i="3"/>
  <c r="W281" i="3" s="1"/>
  <c r="S282" i="3"/>
  <c r="W282" i="3" s="1"/>
  <c r="S284" i="3"/>
  <c r="W284" i="3" s="1"/>
  <c r="S285" i="3"/>
  <c r="W285" i="3" s="1"/>
  <c r="S287" i="3"/>
  <c r="W287" i="3" s="1"/>
  <c r="L226" i="3"/>
  <c r="I157" i="3"/>
  <c r="J157" i="3"/>
  <c r="K157" i="3"/>
  <c r="L157" i="3"/>
  <c r="M157" i="3"/>
  <c r="N157" i="3"/>
  <c r="O157" i="3"/>
  <c r="P157" i="3"/>
  <c r="Q157" i="3"/>
  <c r="H160" i="3"/>
  <c r="I160" i="3"/>
  <c r="J160" i="3"/>
  <c r="K160" i="3"/>
  <c r="L160" i="3"/>
  <c r="M160" i="3"/>
  <c r="N160" i="3"/>
  <c r="O160" i="3"/>
  <c r="P160" i="3"/>
  <c r="Q160" i="3"/>
  <c r="R160" i="3"/>
  <c r="H175" i="3"/>
  <c r="I175" i="3"/>
  <c r="J175" i="3"/>
  <c r="K175" i="3"/>
  <c r="L175" i="3"/>
  <c r="M175" i="3"/>
  <c r="N175" i="3"/>
  <c r="O175" i="3"/>
  <c r="P175" i="3"/>
  <c r="Q175" i="3"/>
  <c r="R175" i="3"/>
  <c r="H130" i="3"/>
  <c r="I130" i="3"/>
  <c r="J130" i="3"/>
  <c r="K130" i="3"/>
  <c r="L130" i="3"/>
  <c r="M130" i="3"/>
  <c r="N130" i="3"/>
  <c r="O130" i="3"/>
  <c r="P130" i="3"/>
  <c r="Q130" i="3"/>
  <c r="R130" i="3"/>
  <c r="K250" i="3"/>
  <c r="L250" i="3"/>
  <c r="M250" i="3"/>
  <c r="N250" i="3"/>
  <c r="O250" i="3"/>
  <c r="P250" i="3"/>
  <c r="Q250" i="3"/>
  <c r="R250" i="3"/>
  <c r="H250" i="3"/>
  <c r="I250" i="3"/>
  <c r="J250" i="3"/>
  <c r="H262" i="3"/>
  <c r="I262" i="3"/>
  <c r="J262" i="3"/>
  <c r="H259" i="3"/>
  <c r="I259" i="3"/>
  <c r="J259" i="3"/>
  <c r="H256" i="3"/>
  <c r="I256" i="3"/>
  <c r="J256" i="3"/>
  <c r="K256" i="3"/>
  <c r="L256" i="3"/>
  <c r="M256" i="3"/>
  <c r="N256" i="3"/>
  <c r="O256" i="3"/>
  <c r="P256" i="3"/>
  <c r="Q256" i="3"/>
  <c r="R256" i="3"/>
  <c r="H253" i="3"/>
  <c r="I253" i="3"/>
  <c r="J253" i="3"/>
  <c r="K253" i="3"/>
  <c r="L253" i="3"/>
  <c r="M253" i="3"/>
  <c r="N253" i="3"/>
  <c r="O253" i="3"/>
  <c r="P253" i="3"/>
  <c r="Q253" i="3"/>
  <c r="R253" i="3"/>
  <c r="C40" i="2"/>
  <c r="D40" i="2" s="1"/>
  <c r="C31" i="2"/>
  <c r="C30" i="2"/>
  <c r="D30" i="2" s="1"/>
  <c r="P63" i="7"/>
  <c r="Q63" i="7"/>
  <c r="R63" i="7"/>
  <c r="O63" i="7"/>
  <c r="N62" i="7"/>
  <c r="S62" i="7" s="1"/>
  <c r="N64" i="7"/>
  <c r="S64" i="7" s="1"/>
  <c r="G63" i="7"/>
  <c r="H63" i="7"/>
  <c r="I63" i="7"/>
  <c r="N63" i="7" s="1"/>
  <c r="S63" i="7" s="1"/>
  <c r="J63" i="7"/>
  <c r="K63" i="7"/>
  <c r="L63" i="7"/>
  <c r="M63" i="7"/>
  <c r="F63" i="7"/>
  <c r="F15" i="7"/>
  <c r="R105" i="7"/>
  <c r="Q105" i="7"/>
  <c r="P105" i="7"/>
  <c r="O105" i="7"/>
  <c r="R102" i="7"/>
  <c r="Q102" i="7"/>
  <c r="P102" i="7"/>
  <c r="O102" i="7"/>
  <c r="R99" i="7"/>
  <c r="Q99" i="7"/>
  <c r="P99" i="7"/>
  <c r="O99" i="7"/>
  <c r="R96" i="7"/>
  <c r="Q96" i="7"/>
  <c r="P96" i="7"/>
  <c r="O96" i="7"/>
  <c r="R93" i="7"/>
  <c r="Q93" i="7"/>
  <c r="P93" i="7"/>
  <c r="O93" i="7"/>
  <c r="R87" i="7"/>
  <c r="Q87" i="7"/>
  <c r="P87" i="7"/>
  <c r="O87" i="7"/>
  <c r="R84" i="7"/>
  <c r="Q84" i="7"/>
  <c r="P84" i="7"/>
  <c r="O84" i="7"/>
  <c r="R81" i="7"/>
  <c r="Q81" i="7"/>
  <c r="P81" i="7"/>
  <c r="O81" i="7"/>
  <c r="R78" i="7"/>
  <c r="Q78" i="7"/>
  <c r="P78" i="7"/>
  <c r="O78" i="7"/>
  <c r="R75" i="7"/>
  <c r="Q75" i="7"/>
  <c r="P75" i="7"/>
  <c r="O75" i="7"/>
  <c r="R72" i="7"/>
  <c r="Q72" i="7"/>
  <c r="P72" i="7"/>
  <c r="O72" i="7"/>
  <c r="R69" i="7"/>
  <c r="Q69" i="7"/>
  <c r="P69" i="7"/>
  <c r="O69" i="7"/>
  <c r="R66" i="7"/>
  <c r="Q66" i="7"/>
  <c r="P66" i="7"/>
  <c r="O66" i="7"/>
  <c r="R60" i="7"/>
  <c r="Q60" i="7"/>
  <c r="P60" i="7"/>
  <c r="O60" i="7"/>
  <c r="R57" i="7"/>
  <c r="Q57" i="7"/>
  <c r="P57" i="7"/>
  <c r="O57" i="7"/>
  <c r="R54" i="7"/>
  <c r="Q54" i="7"/>
  <c r="P54" i="7"/>
  <c r="O54" i="7"/>
  <c r="R51" i="7"/>
  <c r="Q51" i="7"/>
  <c r="P51" i="7"/>
  <c r="O51" i="7"/>
  <c r="R48" i="7"/>
  <c r="Q48" i="7"/>
  <c r="P48" i="7"/>
  <c r="O48" i="7"/>
  <c r="R45" i="7"/>
  <c r="Q45" i="7"/>
  <c r="P45" i="7"/>
  <c r="O45" i="7"/>
  <c r="R42" i="7"/>
  <c r="Q42" i="7"/>
  <c r="P42" i="7"/>
  <c r="O42" i="7"/>
  <c r="R39" i="7"/>
  <c r="Q39" i="7"/>
  <c r="P39" i="7"/>
  <c r="O39" i="7"/>
  <c r="R36" i="7"/>
  <c r="Q36" i="7"/>
  <c r="P36" i="7"/>
  <c r="O36" i="7"/>
  <c r="R33" i="7"/>
  <c r="Q33" i="7"/>
  <c r="P33" i="7"/>
  <c r="O33" i="7"/>
  <c r="R30" i="7"/>
  <c r="Q30" i="7"/>
  <c r="P30" i="7"/>
  <c r="O30" i="7"/>
  <c r="R27" i="7"/>
  <c r="Q27" i="7"/>
  <c r="P27" i="7"/>
  <c r="O27" i="7"/>
  <c r="R24" i="7"/>
  <c r="Q24" i="7"/>
  <c r="P24" i="7"/>
  <c r="O24" i="7"/>
  <c r="R21" i="7"/>
  <c r="Q21" i="7"/>
  <c r="P21" i="7"/>
  <c r="O21" i="7"/>
  <c r="R18" i="7"/>
  <c r="Q18" i="7"/>
  <c r="P18" i="7"/>
  <c r="O18" i="7"/>
  <c r="R15" i="7"/>
  <c r="Q15" i="7"/>
  <c r="P15" i="7"/>
  <c r="O15" i="7"/>
  <c r="R12" i="7"/>
  <c r="Q12" i="7"/>
  <c r="P12" i="7"/>
  <c r="O12" i="7"/>
  <c r="M105" i="7"/>
  <c r="L105" i="7"/>
  <c r="K105" i="7"/>
  <c r="J105" i="7"/>
  <c r="I105" i="7"/>
  <c r="H105" i="7"/>
  <c r="G105" i="7"/>
  <c r="F105" i="7"/>
  <c r="M102" i="7"/>
  <c r="L102" i="7"/>
  <c r="K102" i="7"/>
  <c r="J102" i="7"/>
  <c r="I102" i="7"/>
  <c r="H102" i="7"/>
  <c r="G102" i="7"/>
  <c r="F102" i="7"/>
  <c r="M99" i="7"/>
  <c r="L99" i="7"/>
  <c r="K99" i="7"/>
  <c r="J99" i="7"/>
  <c r="I99" i="7"/>
  <c r="H99" i="7"/>
  <c r="G99" i="7"/>
  <c r="F99" i="7"/>
  <c r="M96" i="7"/>
  <c r="L96" i="7"/>
  <c r="K96" i="7"/>
  <c r="J96" i="7"/>
  <c r="I96" i="7"/>
  <c r="H96" i="7"/>
  <c r="G96" i="7"/>
  <c r="F96" i="7"/>
  <c r="G93" i="7"/>
  <c r="H93" i="7"/>
  <c r="N93" i="7" s="1"/>
  <c r="S93" i="7" s="1"/>
  <c r="I93" i="7"/>
  <c r="J93" i="7"/>
  <c r="K93" i="7"/>
  <c r="L93" i="7"/>
  <c r="M93" i="7"/>
  <c r="F93" i="7"/>
  <c r="M87" i="7"/>
  <c r="L87" i="7"/>
  <c r="K87" i="7"/>
  <c r="J87" i="7"/>
  <c r="I87" i="7"/>
  <c r="H87" i="7"/>
  <c r="G87" i="7"/>
  <c r="F87" i="7"/>
  <c r="M84" i="7"/>
  <c r="L84" i="7"/>
  <c r="K84" i="7"/>
  <c r="J84" i="7"/>
  <c r="I84" i="7"/>
  <c r="H84" i="7"/>
  <c r="N84" i="7" s="1"/>
  <c r="S84" i="7" s="1"/>
  <c r="G84" i="7"/>
  <c r="F84" i="7"/>
  <c r="M81" i="7"/>
  <c r="L81" i="7"/>
  <c r="K81" i="7"/>
  <c r="J81" i="7"/>
  <c r="I81" i="7"/>
  <c r="H81" i="7"/>
  <c r="N81" i="7" s="1"/>
  <c r="S81" i="7" s="1"/>
  <c r="G81" i="7"/>
  <c r="F81" i="7"/>
  <c r="G78" i="7"/>
  <c r="H78" i="7"/>
  <c r="N78" i="7" s="1"/>
  <c r="S78" i="7" s="1"/>
  <c r="I78" i="7"/>
  <c r="J78" i="7"/>
  <c r="K78" i="7"/>
  <c r="L78" i="7"/>
  <c r="M78" i="7"/>
  <c r="F78" i="7"/>
  <c r="G75" i="7"/>
  <c r="H75" i="7"/>
  <c r="N75" i="7" s="1"/>
  <c r="S75" i="7" s="1"/>
  <c r="I75" i="7"/>
  <c r="J75" i="7"/>
  <c r="K75" i="7"/>
  <c r="L75" i="7"/>
  <c r="M75" i="7"/>
  <c r="F75" i="7"/>
  <c r="G72" i="7"/>
  <c r="H72" i="7"/>
  <c r="I72" i="7"/>
  <c r="J72" i="7"/>
  <c r="K72" i="7"/>
  <c r="L72" i="7"/>
  <c r="M72" i="7"/>
  <c r="F72" i="7"/>
  <c r="G69" i="7"/>
  <c r="H69" i="7"/>
  <c r="I69" i="7"/>
  <c r="J69" i="7"/>
  <c r="K69" i="7"/>
  <c r="L69" i="7"/>
  <c r="M69" i="7"/>
  <c r="F69" i="7"/>
  <c r="G66" i="7"/>
  <c r="H66" i="7"/>
  <c r="I66" i="7"/>
  <c r="J66" i="7"/>
  <c r="K66" i="7"/>
  <c r="L66" i="7"/>
  <c r="M66" i="7"/>
  <c r="F66" i="7"/>
  <c r="G60" i="7"/>
  <c r="H60" i="7"/>
  <c r="N60" i="7" s="1"/>
  <c r="S60" i="7" s="1"/>
  <c r="I60" i="7"/>
  <c r="J60" i="7"/>
  <c r="K60" i="7"/>
  <c r="L60" i="7"/>
  <c r="M60" i="7"/>
  <c r="F60" i="7"/>
  <c r="G57" i="7"/>
  <c r="H57" i="7"/>
  <c r="I57" i="7"/>
  <c r="J57" i="7"/>
  <c r="K57" i="7"/>
  <c r="L57" i="7"/>
  <c r="M57" i="7"/>
  <c r="F57" i="7"/>
  <c r="G54" i="7"/>
  <c r="H54" i="7"/>
  <c r="N54" i="7" s="1"/>
  <c r="S54" i="7" s="1"/>
  <c r="I54" i="7"/>
  <c r="J54" i="7"/>
  <c r="K54" i="7"/>
  <c r="L54" i="7"/>
  <c r="M54" i="7"/>
  <c r="F54" i="7"/>
  <c r="G51" i="7"/>
  <c r="H51" i="7"/>
  <c r="N51" i="7" s="1"/>
  <c r="S51" i="7" s="1"/>
  <c r="I51" i="7"/>
  <c r="J51" i="7"/>
  <c r="K51" i="7"/>
  <c r="L51" i="7"/>
  <c r="M51" i="7"/>
  <c r="F51" i="7"/>
  <c r="G48" i="7"/>
  <c r="H48" i="7"/>
  <c r="N48" i="7" s="1"/>
  <c r="S48" i="7" s="1"/>
  <c r="I48" i="7"/>
  <c r="J48" i="7"/>
  <c r="K48" i="7"/>
  <c r="L48" i="7"/>
  <c r="M48" i="7"/>
  <c r="F48" i="7"/>
  <c r="G45" i="7"/>
  <c r="H45" i="7"/>
  <c r="I45" i="7"/>
  <c r="J45" i="7"/>
  <c r="K45" i="7"/>
  <c r="L45" i="7"/>
  <c r="M45" i="7"/>
  <c r="F45" i="7"/>
  <c r="G42" i="7"/>
  <c r="H42" i="7"/>
  <c r="N42" i="7" s="1"/>
  <c r="S42" i="7" s="1"/>
  <c r="I42" i="7"/>
  <c r="J42" i="7"/>
  <c r="K42" i="7"/>
  <c r="L42" i="7"/>
  <c r="M42" i="7"/>
  <c r="F42" i="7"/>
  <c r="G39" i="7"/>
  <c r="H39" i="7"/>
  <c r="N39" i="7" s="1"/>
  <c r="S39" i="7" s="1"/>
  <c r="I39" i="7"/>
  <c r="J39" i="7"/>
  <c r="K39" i="7"/>
  <c r="L39" i="7"/>
  <c r="M39" i="7"/>
  <c r="F39" i="7"/>
  <c r="G36" i="7"/>
  <c r="H36" i="7"/>
  <c r="I36" i="7"/>
  <c r="J36" i="7"/>
  <c r="K36" i="7"/>
  <c r="L36" i="7"/>
  <c r="M36" i="7"/>
  <c r="F36" i="7"/>
  <c r="G33" i="7"/>
  <c r="H33" i="7"/>
  <c r="I33" i="7"/>
  <c r="J33" i="7"/>
  <c r="K33" i="7"/>
  <c r="L33" i="7"/>
  <c r="M33" i="7"/>
  <c r="F33" i="7"/>
  <c r="G30" i="7"/>
  <c r="H30" i="7"/>
  <c r="I30" i="7"/>
  <c r="J30" i="7"/>
  <c r="K30" i="7"/>
  <c r="L30" i="7"/>
  <c r="M30" i="7"/>
  <c r="F30" i="7"/>
  <c r="G27" i="7"/>
  <c r="H27" i="7"/>
  <c r="I27" i="7"/>
  <c r="J27" i="7"/>
  <c r="K27" i="7"/>
  <c r="L27" i="7"/>
  <c r="M27" i="7"/>
  <c r="F27" i="7"/>
  <c r="G24" i="7"/>
  <c r="H24" i="7"/>
  <c r="I24" i="7"/>
  <c r="J24" i="7"/>
  <c r="K24" i="7"/>
  <c r="L24" i="7"/>
  <c r="M24" i="7"/>
  <c r="F24" i="7"/>
  <c r="G21" i="7"/>
  <c r="H21" i="7"/>
  <c r="I21" i="7"/>
  <c r="J21" i="7"/>
  <c r="K21" i="7"/>
  <c r="L21" i="7"/>
  <c r="M21" i="7"/>
  <c r="F21" i="7"/>
  <c r="G18" i="7"/>
  <c r="H18" i="7"/>
  <c r="I18" i="7"/>
  <c r="J18" i="7"/>
  <c r="K18" i="7"/>
  <c r="L18" i="7"/>
  <c r="M18" i="7"/>
  <c r="F18" i="7"/>
  <c r="G15" i="7"/>
  <c r="H15" i="7"/>
  <c r="I15" i="7"/>
  <c r="J15" i="7"/>
  <c r="K15" i="7"/>
  <c r="L15" i="7"/>
  <c r="M15" i="7"/>
  <c r="G12" i="7"/>
  <c r="H12" i="7"/>
  <c r="I12" i="7"/>
  <c r="J12" i="7"/>
  <c r="K12" i="7"/>
  <c r="L12" i="7"/>
  <c r="M12" i="7"/>
  <c r="F12" i="7"/>
  <c r="G9" i="7"/>
  <c r="H9" i="7"/>
  <c r="N9" i="7" s="1"/>
  <c r="S9" i="7" s="1"/>
  <c r="I9" i="7"/>
  <c r="J9" i="7"/>
  <c r="K9" i="7"/>
  <c r="L9" i="7"/>
  <c r="M9" i="7"/>
  <c r="F9" i="7"/>
  <c r="T286" i="3"/>
  <c r="U286" i="3"/>
  <c r="V286" i="3"/>
  <c r="H286" i="3"/>
  <c r="I286" i="3"/>
  <c r="J286" i="3"/>
  <c r="K286" i="3"/>
  <c r="L286" i="3"/>
  <c r="M286" i="3"/>
  <c r="N286" i="3"/>
  <c r="O286" i="3"/>
  <c r="Q286" i="3"/>
  <c r="R286" i="3"/>
  <c r="G286" i="3"/>
  <c r="G283" i="3"/>
  <c r="D101" i="2"/>
  <c r="D102" i="2"/>
  <c r="D103" i="2"/>
  <c r="D105" i="2"/>
  <c r="I64" i="3"/>
  <c r="I103" i="3"/>
  <c r="G12" i="14"/>
  <c r="G11" i="14"/>
  <c r="G10" i="14"/>
  <c r="G9" i="14"/>
  <c r="D29" i="10"/>
  <c r="D10" i="10"/>
  <c r="C8" i="2"/>
  <c r="D8" i="2" s="1"/>
  <c r="C9" i="2"/>
  <c r="D9" i="2" s="1"/>
  <c r="C10" i="2"/>
  <c r="D10" i="2" s="1"/>
  <c r="C11" i="2"/>
  <c r="C12" i="2"/>
  <c r="D15" i="2"/>
  <c r="D16" i="2"/>
  <c r="D17" i="2"/>
  <c r="C20" i="2"/>
  <c r="C15" i="10" s="1"/>
  <c r="D21" i="2"/>
  <c r="D22" i="2"/>
  <c r="D23" i="2"/>
  <c r="D24" i="2"/>
  <c r="E27" i="2"/>
  <c r="E8" i="10" s="1"/>
  <c r="C28" i="2"/>
  <c r="D28" i="2" s="1"/>
  <c r="C32" i="2"/>
  <c r="D32" i="2"/>
  <c r="C33" i="2"/>
  <c r="D33" i="2" s="1"/>
  <c r="C34" i="2"/>
  <c r="D34" i="2" s="1"/>
  <c r="D36" i="2"/>
  <c r="D37" i="2"/>
  <c r="D44" i="2"/>
  <c r="D45" i="2"/>
  <c r="C46" i="2"/>
  <c r="C16" i="10" s="1"/>
  <c r="D47" i="2"/>
  <c r="D48" i="2"/>
  <c r="D50" i="2"/>
  <c r="D51" i="2"/>
  <c r="C52" i="2"/>
  <c r="E52" i="2"/>
  <c r="D53" i="2"/>
  <c r="D54" i="2"/>
  <c r="D55" i="2"/>
  <c r="D56" i="2"/>
  <c r="C57" i="2"/>
  <c r="E57" i="2"/>
  <c r="E17" i="10" s="1"/>
  <c r="D58" i="2"/>
  <c r="D59" i="2"/>
  <c r="D60" i="2"/>
  <c r="D61" i="2"/>
  <c r="E63" i="2"/>
  <c r="D64" i="2"/>
  <c r="D65" i="2"/>
  <c r="D66" i="2"/>
  <c r="C67" i="2"/>
  <c r="D67" i="2"/>
  <c r="D74" i="2"/>
  <c r="D76" i="2"/>
  <c r="D77" i="2"/>
  <c r="D79" i="2"/>
  <c r="C81" i="2"/>
  <c r="E81" i="2"/>
  <c r="D82" i="2"/>
  <c r="D81" i="2" s="1"/>
  <c r="D106" i="2"/>
  <c r="D107" i="2"/>
  <c r="D108" i="2"/>
  <c r="D114" i="2"/>
  <c r="D116" i="2"/>
  <c r="D117" i="2"/>
  <c r="D118" i="2"/>
  <c r="D119" i="2"/>
  <c r="D120" i="2"/>
  <c r="D121" i="2"/>
  <c r="D122" i="2"/>
  <c r="D123" i="2"/>
  <c r="D125" i="2"/>
  <c r="C128" i="2"/>
  <c r="D128" i="2" s="1"/>
  <c r="D129" i="2"/>
  <c r="D130" i="2"/>
  <c r="D131" i="2"/>
  <c r="C132" i="2"/>
  <c r="D132" i="2" s="1"/>
  <c r="D133" i="2"/>
  <c r="D134" i="2"/>
  <c r="D135" i="2"/>
  <c r="D136" i="2"/>
  <c r="D138" i="2"/>
  <c r="D139" i="2"/>
  <c r="D141" i="2"/>
  <c r="D142" i="2"/>
  <c r="C143" i="2"/>
  <c r="E143" i="2"/>
  <c r="D144" i="2"/>
  <c r="D145" i="2"/>
  <c r="D146" i="2"/>
  <c r="D147" i="2"/>
  <c r="G9" i="13"/>
  <c r="H9" i="13"/>
  <c r="I9" i="13"/>
  <c r="J9" i="13"/>
  <c r="K9" i="13"/>
  <c r="L9" i="13"/>
  <c r="M9" i="13"/>
  <c r="N9" i="13"/>
  <c r="O9" i="13"/>
  <c r="P9" i="13"/>
  <c r="Q9" i="13"/>
  <c r="C10" i="16"/>
  <c r="N8" i="7"/>
  <c r="S8" i="7"/>
  <c r="N10" i="7"/>
  <c r="S10" i="7" s="1"/>
  <c r="N11" i="7"/>
  <c r="S11" i="7" s="1"/>
  <c r="N13" i="7"/>
  <c r="S13" i="7" s="1"/>
  <c r="N14" i="7"/>
  <c r="S14" i="7"/>
  <c r="N16" i="7"/>
  <c r="S16" i="7" s="1"/>
  <c r="N17" i="7"/>
  <c r="S17" i="7" s="1"/>
  <c r="N19" i="7"/>
  <c r="S19" i="7" s="1"/>
  <c r="N20" i="7"/>
  <c r="S20" i="7" s="1"/>
  <c r="N22" i="7"/>
  <c r="S22" i="7" s="1"/>
  <c r="N23" i="7"/>
  <c r="S23" i="7" s="1"/>
  <c r="N25" i="7"/>
  <c r="S25" i="7" s="1"/>
  <c r="N26" i="7"/>
  <c r="S26" i="7" s="1"/>
  <c r="N28" i="7"/>
  <c r="S28" i="7" s="1"/>
  <c r="N29" i="7"/>
  <c r="S29" i="7" s="1"/>
  <c r="N31" i="7"/>
  <c r="S31" i="7"/>
  <c r="N32" i="7"/>
  <c r="S32" i="7" s="1"/>
  <c r="N34" i="7"/>
  <c r="S34" i="7" s="1"/>
  <c r="N35" i="7"/>
  <c r="S35" i="7" s="1"/>
  <c r="N37" i="7"/>
  <c r="S37" i="7"/>
  <c r="N38" i="7"/>
  <c r="S38" i="7" s="1"/>
  <c r="N40" i="7"/>
  <c r="S40" i="7" s="1"/>
  <c r="N41" i="7"/>
  <c r="S41" i="7" s="1"/>
  <c r="N43" i="7"/>
  <c r="S43" i="7"/>
  <c r="N44" i="7"/>
  <c r="S44" i="7" s="1"/>
  <c r="N46" i="7"/>
  <c r="S46" i="7" s="1"/>
  <c r="N47" i="7"/>
  <c r="S47" i="7" s="1"/>
  <c r="N49" i="7"/>
  <c r="S49" i="7"/>
  <c r="N50" i="7"/>
  <c r="S50" i="7" s="1"/>
  <c r="N52" i="7"/>
  <c r="S52" i="7" s="1"/>
  <c r="N53" i="7"/>
  <c r="S53" i="7" s="1"/>
  <c r="N55" i="7"/>
  <c r="S55" i="7"/>
  <c r="N56" i="7"/>
  <c r="S56" i="7" s="1"/>
  <c r="N58" i="7"/>
  <c r="S58" i="7" s="1"/>
  <c r="N59" i="7"/>
  <c r="S59" i="7" s="1"/>
  <c r="N61" i="7"/>
  <c r="S61" i="7" s="1"/>
  <c r="N65" i="7"/>
  <c r="S65" i="7" s="1"/>
  <c r="N67" i="7"/>
  <c r="S67" i="7"/>
  <c r="N68" i="7"/>
  <c r="S68" i="7" s="1"/>
  <c r="N70" i="7"/>
  <c r="S70" i="7" s="1"/>
  <c r="N71" i="7"/>
  <c r="S71" i="7" s="1"/>
  <c r="N73" i="7"/>
  <c r="S73" i="7"/>
  <c r="N74" i="7"/>
  <c r="S74" i="7" s="1"/>
  <c r="N76" i="7"/>
  <c r="S76" i="7" s="1"/>
  <c r="N77" i="7"/>
  <c r="S77" i="7" s="1"/>
  <c r="N79" i="7"/>
  <c r="S79" i="7"/>
  <c r="N80" i="7"/>
  <c r="S80" i="7" s="1"/>
  <c r="N82" i="7"/>
  <c r="S82" i="7" s="1"/>
  <c r="N83" i="7"/>
  <c r="S83" i="7" s="1"/>
  <c r="N85" i="7"/>
  <c r="S85" i="7"/>
  <c r="N86" i="7"/>
  <c r="S86" i="7" s="1"/>
  <c r="N88" i="7"/>
  <c r="S88" i="7" s="1"/>
  <c r="N89" i="7"/>
  <c r="S89" i="7" s="1"/>
  <c r="N90" i="7"/>
  <c r="S90" i="7"/>
  <c r="N91" i="7"/>
  <c r="S91" i="7" s="1"/>
  <c r="N92" i="7"/>
  <c r="S92" i="7" s="1"/>
  <c r="N94" i="7"/>
  <c r="S94" i="7" s="1"/>
  <c r="N95" i="7"/>
  <c r="S95" i="7"/>
  <c r="N97" i="7"/>
  <c r="S97" i="7" s="1"/>
  <c r="N98" i="7"/>
  <c r="S98" i="7" s="1"/>
  <c r="N100" i="7"/>
  <c r="S100" i="7" s="1"/>
  <c r="N101" i="7"/>
  <c r="S101" i="7"/>
  <c r="N103" i="7"/>
  <c r="S103" i="7" s="1"/>
  <c r="N104" i="7"/>
  <c r="S104" i="7" s="1"/>
  <c r="S9" i="3"/>
  <c r="W9" i="3" s="1"/>
  <c r="G10" i="3"/>
  <c r="H10" i="3"/>
  <c r="I10" i="3"/>
  <c r="J10" i="3"/>
  <c r="K10" i="3"/>
  <c r="L10" i="3"/>
  <c r="M10" i="3"/>
  <c r="N10" i="3"/>
  <c r="O10" i="3"/>
  <c r="P10" i="3"/>
  <c r="Q10" i="3"/>
  <c r="R10" i="3"/>
  <c r="T10" i="3"/>
  <c r="U10" i="3"/>
  <c r="V10" i="3"/>
  <c r="G13" i="3"/>
  <c r="H13" i="3"/>
  <c r="I13" i="3"/>
  <c r="J13" i="3"/>
  <c r="K13" i="3"/>
  <c r="L13" i="3"/>
  <c r="M13" i="3"/>
  <c r="N13" i="3"/>
  <c r="O13" i="3"/>
  <c r="P13" i="3"/>
  <c r="Q13" i="3"/>
  <c r="R13" i="3"/>
  <c r="T13" i="3"/>
  <c r="U13" i="3"/>
  <c r="V13" i="3"/>
  <c r="G16" i="3"/>
  <c r="H16" i="3"/>
  <c r="I16" i="3"/>
  <c r="J16" i="3"/>
  <c r="K16" i="3"/>
  <c r="L16" i="3"/>
  <c r="M16" i="3"/>
  <c r="N16" i="3"/>
  <c r="O16" i="3"/>
  <c r="P16" i="3"/>
  <c r="Q16" i="3"/>
  <c r="R16" i="3"/>
  <c r="T16" i="3"/>
  <c r="U16" i="3"/>
  <c r="V16" i="3"/>
  <c r="G19" i="3"/>
  <c r="H19" i="3"/>
  <c r="I19" i="3"/>
  <c r="J19" i="3"/>
  <c r="K19" i="3"/>
  <c r="L19" i="3"/>
  <c r="M19" i="3"/>
  <c r="N19" i="3"/>
  <c r="O19" i="3"/>
  <c r="P19" i="3"/>
  <c r="Q19" i="3"/>
  <c r="R19" i="3"/>
  <c r="T19" i="3"/>
  <c r="U19" i="3"/>
  <c r="V19" i="3"/>
  <c r="G22" i="3"/>
  <c r="H22" i="3"/>
  <c r="I22" i="3"/>
  <c r="J22" i="3"/>
  <c r="K22" i="3"/>
  <c r="L22" i="3"/>
  <c r="M22" i="3"/>
  <c r="N22" i="3"/>
  <c r="O22" i="3"/>
  <c r="P22" i="3"/>
  <c r="Q22" i="3"/>
  <c r="R22" i="3"/>
  <c r="T22" i="3"/>
  <c r="U22" i="3"/>
  <c r="V22" i="3"/>
  <c r="G25" i="3"/>
  <c r="H25" i="3"/>
  <c r="I25" i="3"/>
  <c r="J25" i="3"/>
  <c r="K25" i="3"/>
  <c r="L25" i="3"/>
  <c r="M25" i="3"/>
  <c r="N25" i="3"/>
  <c r="O25" i="3"/>
  <c r="P25" i="3"/>
  <c r="Q25" i="3"/>
  <c r="R25" i="3"/>
  <c r="T25" i="3"/>
  <c r="U25" i="3"/>
  <c r="V25" i="3"/>
  <c r="G28" i="3"/>
  <c r="H28" i="3"/>
  <c r="I28" i="3"/>
  <c r="J28" i="3"/>
  <c r="K28" i="3"/>
  <c r="L28" i="3"/>
  <c r="M28" i="3"/>
  <c r="N28" i="3"/>
  <c r="O28" i="3"/>
  <c r="P28" i="3"/>
  <c r="Q28" i="3"/>
  <c r="R28" i="3"/>
  <c r="T28" i="3"/>
  <c r="U28" i="3"/>
  <c r="V28" i="3"/>
  <c r="G31" i="3"/>
  <c r="H31" i="3"/>
  <c r="I31" i="3"/>
  <c r="J31" i="3"/>
  <c r="K31" i="3"/>
  <c r="L31" i="3"/>
  <c r="M31" i="3"/>
  <c r="N31" i="3"/>
  <c r="O31" i="3"/>
  <c r="P31" i="3"/>
  <c r="Q31" i="3"/>
  <c r="R31" i="3"/>
  <c r="T31" i="3"/>
  <c r="U31" i="3"/>
  <c r="V31" i="3"/>
  <c r="G34" i="3"/>
  <c r="H34" i="3"/>
  <c r="I34" i="3"/>
  <c r="J34" i="3"/>
  <c r="K34" i="3"/>
  <c r="L34" i="3"/>
  <c r="M34" i="3"/>
  <c r="N34" i="3"/>
  <c r="O34" i="3"/>
  <c r="P34" i="3"/>
  <c r="Q34" i="3"/>
  <c r="R34" i="3"/>
  <c r="T34" i="3"/>
  <c r="U34" i="3"/>
  <c r="V34" i="3"/>
  <c r="G37" i="3"/>
  <c r="H37" i="3"/>
  <c r="I37" i="3"/>
  <c r="J37" i="3"/>
  <c r="K37" i="3"/>
  <c r="L37" i="3"/>
  <c r="M37" i="3"/>
  <c r="N37" i="3"/>
  <c r="O37" i="3"/>
  <c r="P37" i="3"/>
  <c r="Q37" i="3"/>
  <c r="R37" i="3"/>
  <c r="G40" i="3"/>
  <c r="H40" i="3"/>
  <c r="I40" i="3"/>
  <c r="J40" i="3"/>
  <c r="K40" i="3"/>
  <c r="L40" i="3"/>
  <c r="M40" i="3"/>
  <c r="N40" i="3"/>
  <c r="O40" i="3"/>
  <c r="P40" i="3"/>
  <c r="Q40" i="3"/>
  <c r="R40" i="3"/>
  <c r="T40" i="3"/>
  <c r="U40" i="3"/>
  <c r="V40" i="3"/>
  <c r="G43" i="3"/>
  <c r="H43" i="3"/>
  <c r="I43" i="3"/>
  <c r="J43" i="3"/>
  <c r="K43" i="3"/>
  <c r="L43" i="3"/>
  <c r="M43" i="3"/>
  <c r="N43" i="3"/>
  <c r="O43" i="3"/>
  <c r="P43" i="3"/>
  <c r="Q43" i="3"/>
  <c r="R43" i="3"/>
  <c r="T43" i="3"/>
  <c r="U43" i="3"/>
  <c r="V43" i="3"/>
  <c r="G46" i="3"/>
  <c r="H46" i="3"/>
  <c r="I46" i="3"/>
  <c r="J46" i="3"/>
  <c r="K46" i="3"/>
  <c r="L46" i="3"/>
  <c r="M46" i="3"/>
  <c r="N46" i="3"/>
  <c r="O46" i="3"/>
  <c r="P46" i="3"/>
  <c r="Q46" i="3"/>
  <c r="R46" i="3"/>
  <c r="T46" i="3"/>
  <c r="U46" i="3"/>
  <c r="V46" i="3"/>
  <c r="G49" i="3"/>
  <c r="H49" i="3"/>
  <c r="I49" i="3"/>
  <c r="J49" i="3"/>
  <c r="K49" i="3"/>
  <c r="L49" i="3"/>
  <c r="M49" i="3"/>
  <c r="N49" i="3"/>
  <c r="O49" i="3"/>
  <c r="P49" i="3"/>
  <c r="Q49" i="3"/>
  <c r="R49" i="3"/>
  <c r="T49" i="3"/>
  <c r="U49" i="3"/>
  <c r="V49" i="3"/>
  <c r="G52" i="3"/>
  <c r="H52" i="3"/>
  <c r="I52" i="3"/>
  <c r="J52" i="3"/>
  <c r="K52" i="3"/>
  <c r="L52" i="3"/>
  <c r="M52" i="3"/>
  <c r="N52" i="3"/>
  <c r="O52" i="3"/>
  <c r="P52" i="3"/>
  <c r="Q52" i="3"/>
  <c r="R52" i="3"/>
  <c r="T52" i="3"/>
  <c r="U52" i="3"/>
  <c r="V52" i="3"/>
  <c r="G55" i="3"/>
  <c r="H55" i="3"/>
  <c r="I55" i="3"/>
  <c r="J55" i="3"/>
  <c r="K55" i="3"/>
  <c r="L55" i="3"/>
  <c r="M55" i="3"/>
  <c r="N55" i="3"/>
  <c r="O55" i="3"/>
  <c r="P55" i="3"/>
  <c r="Q55" i="3"/>
  <c r="R55" i="3"/>
  <c r="T55" i="3"/>
  <c r="U55" i="3"/>
  <c r="V55" i="3"/>
  <c r="G58" i="3"/>
  <c r="H58" i="3"/>
  <c r="I58" i="3"/>
  <c r="J58" i="3"/>
  <c r="K58" i="3"/>
  <c r="L58" i="3"/>
  <c r="M58" i="3"/>
  <c r="N58" i="3"/>
  <c r="O58" i="3"/>
  <c r="P58" i="3"/>
  <c r="Q58" i="3"/>
  <c r="R58" i="3"/>
  <c r="T58" i="3"/>
  <c r="U58" i="3"/>
  <c r="V58" i="3"/>
  <c r="G61" i="3"/>
  <c r="H61" i="3"/>
  <c r="I61" i="3"/>
  <c r="J61" i="3"/>
  <c r="K61" i="3"/>
  <c r="L61" i="3"/>
  <c r="M61" i="3"/>
  <c r="N61" i="3"/>
  <c r="O61" i="3"/>
  <c r="P61" i="3"/>
  <c r="Q61" i="3"/>
  <c r="R61" i="3"/>
  <c r="T61" i="3"/>
  <c r="U61" i="3"/>
  <c r="V61" i="3"/>
  <c r="G64" i="3"/>
  <c r="J64" i="3"/>
  <c r="K64" i="3"/>
  <c r="L64" i="3"/>
  <c r="N64" i="3"/>
  <c r="O64" i="3"/>
  <c r="P64" i="3"/>
  <c r="Q64" i="3"/>
  <c r="R64" i="3"/>
  <c r="T64" i="3"/>
  <c r="U64" i="3"/>
  <c r="V64" i="3"/>
  <c r="G67" i="3"/>
  <c r="H67" i="3"/>
  <c r="I67" i="3"/>
  <c r="J67" i="3"/>
  <c r="K67" i="3"/>
  <c r="L67" i="3"/>
  <c r="M67" i="3"/>
  <c r="T67" i="3"/>
  <c r="U67" i="3"/>
  <c r="V67" i="3"/>
  <c r="G70" i="3"/>
  <c r="H70" i="3"/>
  <c r="I70" i="3"/>
  <c r="J70" i="3"/>
  <c r="K70" i="3"/>
  <c r="L70" i="3"/>
  <c r="M70" i="3"/>
  <c r="N70" i="3"/>
  <c r="O70" i="3"/>
  <c r="P70" i="3"/>
  <c r="Q70" i="3"/>
  <c r="R70" i="3"/>
  <c r="T70" i="3"/>
  <c r="U70" i="3"/>
  <c r="V70" i="3"/>
  <c r="G73" i="3"/>
  <c r="H73" i="3"/>
  <c r="I73" i="3"/>
  <c r="J73" i="3"/>
  <c r="K73" i="3"/>
  <c r="L73" i="3"/>
  <c r="M73" i="3"/>
  <c r="N73" i="3"/>
  <c r="O73" i="3"/>
  <c r="P73" i="3"/>
  <c r="Q73" i="3"/>
  <c r="R73" i="3"/>
  <c r="T73" i="3"/>
  <c r="U73" i="3"/>
  <c r="V73" i="3"/>
  <c r="G76" i="3"/>
  <c r="H76" i="3"/>
  <c r="I76" i="3"/>
  <c r="J76" i="3"/>
  <c r="K76" i="3"/>
  <c r="L76" i="3"/>
  <c r="M76" i="3"/>
  <c r="N76" i="3"/>
  <c r="O76" i="3"/>
  <c r="P76" i="3"/>
  <c r="Q76" i="3"/>
  <c r="R76" i="3"/>
  <c r="T76" i="3"/>
  <c r="U76" i="3"/>
  <c r="V76" i="3"/>
  <c r="G79" i="3"/>
  <c r="H79" i="3"/>
  <c r="I79" i="3"/>
  <c r="J79" i="3"/>
  <c r="K79" i="3"/>
  <c r="L79" i="3"/>
  <c r="M79" i="3"/>
  <c r="N79" i="3"/>
  <c r="O79" i="3"/>
  <c r="P79" i="3"/>
  <c r="Q79" i="3"/>
  <c r="R79" i="3"/>
  <c r="T79" i="3"/>
  <c r="U79" i="3"/>
  <c r="V79" i="3"/>
  <c r="G82" i="3"/>
  <c r="H82" i="3"/>
  <c r="I82" i="3"/>
  <c r="J82" i="3"/>
  <c r="K82" i="3"/>
  <c r="L82" i="3"/>
  <c r="M82" i="3"/>
  <c r="N82" i="3"/>
  <c r="O82" i="3"/>
  <c r="P82" i="3"/>
  <c r="Q82" i="3"/>
  <c r="R82" i="3"/>
  <c r="T82" i="3"/>
  <c r="U82" i="3"/>
  <c r="V82" i="3"/>
  <c r="G85" i="3"/>
  <c r="H85" i="3"/>
  <c r="I85" i="3"/>
  <c r="J85" i="3"/>
  <c r="K85" i="3"/>
  <c r="L85" i="3"/>
  <c r="M85" i="3"/>
  <c r="N85" i="3"/>
  <c r="O85" i="3"/>
  <c r="P85" i="3"/>
  <c r="Q85" i="3"/>
  <c r="R85" i="3"/>
  <c r="T85" i="3"/>
  <c r="U85" i="3"/>
  <c r="V85" i="3"/>
  <c r="G88" i="3"/>
  <c r="H88" i="3"/>
  <c r="I88" i="3"/>
  <c r="J88" i="3"/>
  <c r="K88" i="3"/>
  <c r="L88" i="3"/>
  <c r="M88" i="3"/>
  <c r="N88" i="3"/>
  <c r="O88" i="3"/>
  <c r="P88" i="3"/>
  <c r="Q88" i="3"/>
  <c r="R88" i="3"/>
  <c r="T88" i="3"/>
  <c r="U88" i="3"/>
  <c r="V88" i="3"/>
  <c r="G91" i="3"/>
  <c r="H91" i="3"/>
  <c r="I91" i="3"/>
  <c r="J91" i="3"/>
  <c r="K91" i="3"/>
  <c r="L91" i="3"/>
  <c r="M91" i="3"/>
  <c r="N91" i="3"/>
  <c r="O91" i="3"/>
  <c r="P91" i="3"/>
  <c r="Q91" i="3"/>
  <c r="R91" i="3"/>
  <c r="T91" i="3"/>
  <c r="U91" i="3"/>
  <c r="V91" i="3"/>
  <c r="G94" i="3"/>
  <c r="H94" i="3"/>
  <c r="I94" i="3"/>
  <c r="J94" i="3"/>
  <c r="K94" i="3"/>
  <c r="L94" i="3"/>
  <c r="M94" i="3"/>
  <c r="N94" i="3"/>
  <c r="O94" i="3"/>
  <c r="P94" i="3"/>
  <c r="Q94" i="3"/>
  <c r="R94" i="3"/>
  <c r="T94" i="3"/>
  <c r="U94" i="3"/>
  <c r="V94" i="3"/>
  <c r="G97" i="3"/>
  <c r="H97" i="3"/>
  <c r="I97" i="3"/>
  <c r="J97" i="3"/>
  <c r="K97" i="3"/>
  <c r="L97" i="3"/>
  <c r="M97" i="3"/>
  <c r="N97" i="3"/>
  <c r="O97" i="3"/>
  <c r="P97" i="3"/>
  <c r="Q97" i="3"/>
  <c r="R97" i="3"/>
  <c r="T97" i="3"/>
  <c r="U97" i="3"/>
  <c r="V97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T100" i="3"/>
  <c r="U100" i="3"/>
  <c r="V100" i="3"/>
  <c r="G103" i="3"/>
  <c r="H103" i="3"/>
  <c r="J103" i="3"/>
  <c r="K103" i="3"/>
  <c r="L103" i="3"/>
  <c r="M103" i="3"/>
  <c r="N103" i="3"/>
  <c r="O103" i="3"/>
  <c r="P103" i="3"/>
  <c r="Q103" i="3"/>
  <c r="R103" i="3"/>
  <c r="T103" i="3"/>
  <c r="U103" i="3"/>
  <c r="V103" i="3"/>
  <c r="G106" i="3"/>
  <c r="H106" i="3"/>
  <c r="J106" i="3"/>
  <c r="K106" i="3"/>
  <c r="L106" i="3"/>
  <c r="M106" i="3"/>
  <c r="N106" i="3"/>
  <c r="O106" i="3"/>
  <c r="P106" i="3"/>
  <c r="Q106" i="3"/>
  <c r="R106" i="3"/>
  <c r="T106" i="3"/>
  <c r="U106" i="3"/>
  <c r="V106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T109" i="3"/>
  <c r="U109" i="3"/>
  <c r="V109" i="3"/>
  <c r="G112" i="3"/>
  <c r="K112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T115" i="3"/>
  <c r="U115" i="3"/>
  <c r="V115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T118" i="3"/>
  <c r="U118" i="3"/>
  <c r="V118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T121" i="3"/>
  <c r="U121" i="3"/>
  <c r="V121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T124" i="3"/>
  <c r="U124" i="3"/>
  <c r="V124" i="3"/>
  <c r="G127" i="3"/>
  <c r="G130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T133" i="3"/>
  <c r="U133" i="3"/>
  <c r="V133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T136" i="3"/>
  <c r="U136" i="3"/>
  <c r="V136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T139" i="3"/>
  <c r="U139" i="3"/>
  <c r="V139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T142" i="3"/>
  <c r="U142" i="3"/>
  <c r="V142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T145" i="3"/>
  <c r="U145" i="3"/>
  <c r="V145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T148" i="3"/>
  <c r="U148" i="3"/>
  <c r="V148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T151" i="3"/>
  <c r="U151" i="3"/>
  <c r="V151" i="3"/>
  <c r="G154" i="3"/>
  <c r="H154" i="3"/>
  <c r="J154" i="3"/>
  <c r="K154" i="3"/>
  <c r="L154" i="3"/>
  <c r="M154" i="3"/>
  <c r="N154" i="3"/>
  <c r="T154" i="3"/>
  <c r="U154" i="3"/>
  <c r="V154" i="3"/>
  <c r="G157" i="3"/>
  <c r="H157" i="3"/>
  <c r="R157" i="3"/>
  <c r="T157" i="3"/>
  <c r="U157" i="3"/>
  <c r="V157" i="3"/>
  <c r="G160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T163" i="3"/>
  <c r="U163" i="3"/>
  <c r="V163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T166" i="3"/>
  <c r="U166" i="3"/>
  <c r="V166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T172" i="3"/>
  <c r="U172" i="3"/>
  <c r="V172" i="3"/>
  <c r="G175" i="3"/>
  <c r="T175" i="3"/>
  <c r="U175" i="3"/>
  <c r="V175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T178" i="3"/>
  <c r="U178" i="3"/>
  <c r="V178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T181" i="3"/>
  <c r="U181" i="3"/>
  <c r="V181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T184" i="3"/>
  <c r="U184" i="3"/>
  <c r="V184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T187" i="3"/>
  <c r="U187" i="3"/>
  <c r="V187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T190" i="3"/>
  <c r="U190" i="3"/>
  <c r="V190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T193" i="3"/>
  <c r="U193" i="3"/>
  <c r="V193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T196" i="3"/>
  <c r="U196" i="3"/>
  <c r="V196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T199" i="3"/>
  <c r="U199" i="3"/>
  <c r="V199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T202" i="3"/>
  <c r="U202" i="3"/>
  <c r="V202" i="3"/>
  <c r="H205" i="3"/>
  <c r="I205" i="3"/>
  <c r="J205" i="3"/>
  <c r="K205" i="3"/>
  <c r="L205" i="3"/>
  <c r="M205" i="3"/>
  <c r="N205" i="3"/>
  <c r="O205" i="3"/>
  <c r="P205" i="3"/>
  <c r="Q205" i="3"/>
  <c r="R205" i="3"/>
  <c r="T205" i="3"/>
  <c r="U205" i="3"/>
  <c r="V205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T208" i="3"/>
  <c r="U208" i="3"/>
  <c r="V208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T211" i="3"/>
  <c r="U211" i="3"/>
  <c r="V211" i="3"/>
  <c r="G214" i="3"/>
  <c r="H214" i="3"/>
  <c r="I214" i="3"/>
  <c r="J214" i="3"/>
  <c r="K214" i="3"/>
  <c r="M214" i="3"/>
  <c r="N214" i="3"/>
  <c r="O214" i="3"/>
  <c r="P214" i="3"/>
  <c r="Q214" i="3"/>
  <c r="R214" i="3"/>
  <c r="T214" i="3"/>
  <c r="U214" i="3"/>
  <c r="V214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T217" i="3"/>
  <c r="U217" i="3"/>
  <c r="V217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T220" i="3"/>
  <c r="U220" i="3"/>
  <c r="V220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T223" i="3"/>
  <c r="U223" i="3"/>
  <c r="V223" i="3"/>
  <c r="G226" i="3"/>
  <c r="H226" i="3"/>
  <c r="I226" i="3"/>
  <c r="J226" i="3"/>
  <c r="K226" i="3"/>
  <c r="M226" i="3"/>
  <c r="N226" i="3"/>
  <c r="O226" i="3"/>
  <c r="P226" i="3"/>
  <c r="Q226" i="3"/>
  <c r="R226" i="3"/>
  <c r="T226" i="3"/>
  <c r="U226" i="3"/>
  <c r="V226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T229" i="3"/>
  <c r="U229" i="3"/>
  <c r="V229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T232" i="3"/>
  <c r="U232" i="3"/>
  <c r="V232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T235" i="3"/>
  <c r="U235" i="3"/>
  <c r="V235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T238" i="3"/>
  <c r="U238" i="3"/>
  <c r="V238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T241" i="3"/>
  <c r="U241" i="3"/>
  <c r="V241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T244" i="3"/>
  <c r="U244" i="3"/>
  <c r="V244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T247" i="3"/>
  <c r="U247" i="3"/>
  <c r="V247" i="3"/>
  <c r="G250" i="3"/>
  <c r="G253" i="3"/>
  <c r="G256" i="3"/>
  <c r="G259" i="3"/>
  <c r="G262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T265" i="3"/>
  <c r="U265" i="3"/>
  <c r="V265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T268" i="3"/>
  <c r="U268" i="3"/>
  <c r="G271" i="3"/>
  <c r="H271" i="3"/>
  <c r="I271" i="3"/>
  <c r="J271" i="3"/>
  <c r="K271" i="3"/>
  <c r="L271" i="3"/>
  <c r="M271" i="3"/>
  <c r="N271" i="3"/>
  <c r="O271" i="3"/>
  <c r="P271" i="3"/>
  <c r="Q271" i="3"/>
  <c r="R271" i="3"/>
  <c r="T271" i="3"/>
  <c r="U271" i="3"/>
  <c r="V271" i="3"/>
  <c r="G274" i="3"/>
  <c r="H274" i="3"/>
  <c r="I274" i="3"/>
  <c r="J274" i="3"/>
  <c r="K274" i="3"/>
  <c r="L274" i="3"/>
  <c r="M274" i="3"/>
  <c r="N274" i="3"/>
  <c r="O274" i="3"/>
  <c r="P274" i="3"/>
  <c r="Q274" i="3"/>
  <c r="R274" i="3"/>
  <c r="T274" i="3"/>
  <c r="U274" i="3"/>
  <c r="V274" i="3"/>
  <c r="G277" i="3"/>
  <c r="H277" i="3"/>
  <c r="I277" i="3"/>
  <c r="J277" i="3"/>
  <c r="K277" i="3"/>
  <c r="L277" i="3"/>
  <c r="M277" i="3"/>
  <c r="N277" i="3"/>
  <c r="O277" i="3"/>
  <c r="P277" i="3"/>
  <c r="Q277" i="3"/>
  <c r="R277" i="3"/>
  <c r="T277" i="3"/>
  <c r="U277" i="3"/>
  <c r="V277" i="3"/>
  <c r="G280" i="3"/>
  <c r="H280" i="3"/>
  <c r="I280" i="3"/>
  <c r="J280" i="3"/>
  <c r="K280" i="3"/>
  <c r="L280" i="3"/>
  <c r="M280" i="3"/>
  <c r="N280" i="3"/>
  <c r="O280" i="3"/>
  <c r="P280" i="3"/>
  <c r="Q280" i="3"/>
  <c r="R280" i="3"/>
  <c r="T280" i="3"/>
  <c r="U280" i="3"/>
  <c r="V280" i="3"/>
  <c r="H283" i="3"/>
  <c r="I283" i="3"/>
  <c r="J283" i="3"/>
  <c r="K283" i="3"/>
  <c r="L283" i="3"/>
  <c r="M283" i="3"/>
  <c r="N283" i="3"/>
  <c r="O283" i="3"/>
  <c r="P283" i="3"/>
  <c r="Q283" i="3"/>
  <c r="T283" i="3"/>
  <c r="U283" i="3"/>
  <c r="V283" i="3"/>
  <c r="F336" i="3"/>
  <c r="S8" i="4"/>
  <c r="N9" i="4"/>
  <c r="S9" i="4" s="1"/>
  <c r="F10" i="4"/>
  <c r="G10" i="4"/>
  <c r="H10" i="4"/>
  <c r="I10" i="4"/>
  <c r="J10" i="4"/>
  <c r="K10" i="4"/>
  <c r="L10" i="4"/>
  <c r="M10" i="4"/>
  <c r="O10" i="4"/>
  <c r="P10" i="4"/>
  <c r="Q10" i="4"/>
  <c r="N11" i="4"/>
  <c r="N10" i="4" s="1"/>
  <c r="N12" i="4"/>
  <c r="F13" i="4"/>
  <c r="G13" i="4"/>
  <c r="H13" i="4"/>
  <c r="I13" i="4"/>
  <c r="J13" i="4"/>
  <c r="K13" i="4"/>
  <c r="L13" i="4"/>
  <c r="M13" i="4"/>
  <c r="O13" i="4"/>
  <c r="P13" i="4"/>
  <c r="P79" i="4" s="1"/>
  <c r="Q13" i="4"/>
  <c r="R13" i="4"/>
  <c r="N14" i="4"/>
  <c r="S14" i="4" s="1"/>
  <c r="N15" i="4"/>
  <c r="S15" i="4" s="1"/>
  <c r="F16" i="4"/>
  <c r="G16" i="4"/>
  <c r="H16" i="4"/>
  <c r="I16" i="4"/>
  <c r="J16" i="4"/>
  <c r="K16" i="4"/>
  <c r="L16" i="4"/>
  <c r="M16" i="4"/>
  <c r="O16" i="4"/>
  <c r="P16" i="4"/>
  <c r="Q16" i="4"/>
  <c r="R16" i="4"/>
  <c r="N17" i="4"/>
  <c r="S17" i="4"/>
  <c r="N18" i="4"/>
  <c r="S18" i="4" s="1"/>
  <c r="F19" i="4"/>
  <c r="G19" i="4"/>
  <c r="H19" i="4"/>
  <c r="I19" i="4"/>
  <c r="J19" i="4"/>
  <c r="K19" i="4"/>
  <c r="L19" i="4"/>
  <c r="M19" i="4"/>
  <c r="O19" i="4"/>
  <c r="P19" i="4"/>
  <c r="Q19" i="4"/>
  <c r="R19" i="4"/>
  <c r="N20" i="4"/>
  <c r="S20" i="4" s="1"/>
  <c r="N21" i="4"/>
  <c r="S21" i="4" s="1"/>
  <c r="N22" i="4"/>
  <c r="S22" i="4" s="1"/>
  <c r="N23" i="4"/>
  <c r="N24" i="4" s="1"/>
  <c r="F24" i="4"/>
  <c r="G24" i="4"/>
  <c r="H24" i="4"/>
  <c r="I24" i="4"/>
  <c r="J24" i="4"/>
  <c r="K24" i="4"/>
  <c r="L24" i="4"/>
  <c r="M24" i="4"/>
  <c r="O24" i="4"/>
  <c r="P24" i="4"/>
  <c r="Q24" i="4"/>
  <c r="R24" i="4"/>
  <c r="N25" i="4"/>
  <c r="S25" i="4"/>
  <c r="N26" i="4"/>
  <c r="S26" i="4" s="1"/>
  <c r="F27" i="4"/>
  <c r="G27" i="4"/>
  <c r="H27" i="4"/>
  <c r="I27" i="4"/>
  <c r="J27" i="4"/>
  <c r="K27" i="4"/>
  <c r="L27" i="4"/>
  <c r="M27" i="4"/>
  <c r="O27" i="4"/>
  <c r="P27" i="4"/>
  <c r="Q27" i="4"/>
  <c r="R27" i="4"/>
  <c r="N28" i="4"/>
  <c r="S28" i="4" s="1"/>
  <c r="N29" i="4"/>
  <c r="S29" i="4" s="1"/>
  <c r="F30" i="4"/>
  <c r="G30" i="4"/>
  <c r="H30" i="4"/>
  <c r="I30" i="4"/>
  <c r="J30" i="4"/>
  <c r="K30" i="4"/>
  <c r="L30" i="4"/>
  <c r="M30" i="4"/>
  <c r="O30" i="4"/>
  <c r="P30" i="4"/>
  <c r="Q30" i="4"/>
  <c r="R30" i="4"/>
  <c r="N31" i="4"/>
  <c r="S31" i="4" s="1"/>
  <c r="N32" i="4"/>
  <c r="F33" i="4"/>
  <c r="G33" i="4"/>
  <c r="H33" i="4"/>
  <c r="I33" i="4"/>
  <c r="J33" i="4"/>
  <c r="K33" i="4"/>
  <c r="L33" i="4"/>
  <c r="M33" i="4"/>
  <c r="O33" i="4"/>
  <c r="P33" i="4"/>
  <c r="Q33" i="4"/>
  <c r="R33" i="4"/>
  <c r="N34" i="4"/>
  <c r="S34" i="4" s="1"/>
  <c r="N35" i="4"/>
  <c r="S35" i="4" s="1"/>
  <c r="N36" i="4"/>
  <c r="S36" i="4" s="1"/>
  <c r="N37" i="4"/>
  <c r="F38" i="4"/>
  <c r="G38" i="4"/>
  <c r="H38" i="4"/>
  <c r="I38" i="4"/>
  <c r="J38" i="4"/>
  <c r="K38" i="4"/>
  <c r="L38" i="4"/>
  <c r="M38" i="4"/>
  <c r="O38" i="4"/>
  <c r="P38" i="4"/>
  <c r="Q38" i="4"/>
  <c r="R38" i="4"/>
  <c r="N39" i="4"/>
  <c r="S39" i="4" s="1"/>
  <c r="N40" i="4"/>
  <c r="S40" i="4" s="1"/>
  <c r="F41" i="4"/>
  <c r="G41" i="4"/>
  <c r="H41" i="4"/>
  <c r="I41" i="4"/>
  <c r="J41" i="4"/>
  <c r="K41" i="4"/>
  <c r="L41" i="4"/>
  <c r="M41" i="4"/>
  <c r="O41" i="4"/>
  <c r="P41" i="4"/>
  <c r="Q41" i="4"/>
  <c r="R41" i="4"/>
  <c r="N42" i="4"/>
  <c r="N43" i="4"/>
  <c r="N44" i="4" s="1"/>
  <c r="F44" i="4"/>
  <c r="G44" i="4"/>
  <c r="H44" i="4"/>
  <c r="I44" i="4"/>
  <c r="J44" i="4"/>
  <c r="K44" i="4"/>
  <c r="L44" i="4"/>
  <c r="M44" i="4"/>
  <c r="O44" i="4"/>
  <c r="P44" i="4"/>
  <c r="Q44" i="4"/>
  <c r="R44" i="4"/>
  <c r="N45" i="4"/>
  <c r="S45" i="4" s="1"/>
  <c r="N46" i="4"/>
  <c r="S46" i="4" s="1"/>
  <c r="N47" i="4"/>
  <c r="S47" i="4" s="1"/>
  <c r="S48" i="4"/>
  <c r="F49" i="4"/>
  <c r="G49" i="4"/>
  <c r="H49" i="4"/>
  <c r="I49" i="4"/>
  <c r="J49" i="4"/>
  <c r="K49" i="4"/>
  <c r="L49" i="4"/>
  <c r="M49" i="4"/>
  <c r="O49" i="4"/>
  <c r="P49" i="4"/>
  <c r="Q49" i="4"/>
  <c r="R49" i="4"/>
  <c r="F52" i="4"/>
  <c r="G52" i="4"/>
  <c r="H52" i="4"/>
  <c r="I52" i="4"/>
  <c r="J52" i="4"/>
  <c r="K52" i="4"/>
  <c r="L52" i="4"/>
  <c r="M52" i="4"/>
  <c r="O52" i="4"/>
  <c r="P52" i="4"/>
  <c r="Q52" i="4"/>
  <c r="R52" i="4"/>
  <c r="S53" i="4"/>
  <c r="F55" i="4"/>
  <c r="G55" i="4"/>
  <c r="H55" i="4"/>
  <c r="I55" i="4"/>
  <c r="J55" i="4"/>
  <c r="K55" i="4"/>
  <c r="L55" i="4"/>
  <c r="M55" i="4"/>
  <c r="O55" i="4"/>
  <c r="P55" i="4"/>
  <c r="Q55" i="4"/>
  <c r="R55" i="4"/>
  <c r="S56" i="4"/>
  <c r="F58" i="4"/>
  <c r="G58" i="4"/>
  <c r="H58" i="4"/>
  <c r="I58" i="4"/>
  <c r="J58" i="4"/>
  <c r="K58" i="4"/>
  <c r="L58" i="4"/>
  <c r="M58" i="4"/>
  <c r="O58" i="4"/>
  <c r="P58" i="4"/>
  <c r="Q58" i="4"/>
  <c r="R58" i="4"/>
  <c r="S60" i="4"/>
  <c r="F61" i="4"/>
  <c r="N61" i="4" s="1"/>
  <c r="G61" i="4"/>
  <c r="H61" i="4"/>
  <c r="I61" i="4"/>
  <c r="J61" i="4"/>
  <c r="K61" i="4"/>
  <c r="L61" i="4"/>
  <c r="M61" i="4"/>
  <c r="O61" i="4"/>
  <c r="P61" i="4"/>
  <c r="Q61" i="4"/>
  <c r="R61" i="4"/>
  <c r="S63" i="4"/>
  <c r="F64" i="4"/>
  <c r="G64" i="4"/>
  <c r="H64" i="4"/>
  <c r="I64" i="4"/>
  <c r="J64" i="4"/>
  <c r="K64" i="4"/>
  <c r="K79" i="4" s="1"/>
  <c r="L64" i="4"/>
  <c r="M64" i="4"/>
  <c r="O64" i="4"/>
  <c r="P64" i="4"/>
  <c r="Q64" i="4"/>
  <c r="R64" i="4"/>
  <c r="S66" i="4"/>
  <c r="F67" i="4"/>
  <c r="G67" i="4"/>
  <c r="H67" i="4"/>
  <c r="I67" i="4"/>
  <c r="J67" i="4"/>
  <c r="K67" i="4"/>
  <c r="L67" i="4"/>
  <c r="M67" i="4"/>
  <c r="O67" i="4"/>
  <c r="P67" i="4"/>
  <c r="Q67" i="4"/>
  <c r="R67" i="4"/>
  <c r="S68" i="4"/>
  <c r="F70" i="4"/>
  <c r="G70" i="4"/>
  <c r="H70" i="4"/>
  <c r="I70" i="4"/>
  <c r="J70" i="4"/>
  <c r="K70" i="4"/>
  <c r="L70" i="4"/>
  <c r="M70" i="4"/>
  <c r="O70" i="4"/>
  <c r="P70" i="4"/>
  <c r="Q70" i="4"/>
  <c r="R70" i="4"/>
  <c r="S72" i="4"/>
  <c r="F73" i="4"/>
  <c r="N73" i="4" s="1"/>
  <c r="G73" i="4"/>
  <c r="H73" i="4"/>
  <c r="I73" i="4"/>
  <c r="J73" i="4"/>
  <c r="K73" i="4"/>
  <c r="L73" i="4"/>
  <c r="M73" i="4"/>
  <c r="O73" i="4"/>
  <c r="P73" i="4"/>
  <c r="Q73" i="4"/>
  <c r="R73" i="4"/>
  <c r="S74" i="4"/>
  <c r="S73" i="4" s="1"/>
  <c r="F76" i="4"/>
  <c r="G76" i="4"/>
  <c r="H76" i="4"/>
  <c r="I76" i="4"/>
  <c r="J76" i="4"/>
  <c r="K76" i="4"/>
  <c r="L76" i="4"/>
  <c r="M76" i="4"/>
  <c r="O76" i="4"/>
  <c r="P76" i="4"/>
  <c r="Q76" i="4"/>
  <c r="R76" i="4"/>
  <c r="S77" i="4"/>
  <c r="F78" i="4"/>
  <c r="G78" i="4"/>
  <c r="H78" i="4"/>
  <c r="I78" i="4"/>
  <c r="J78" i="4"/>
  <c r="K78" i="4"/>
  <c r="L78" i="4"/>
  <c r="M78" i="4"/>
  <c r="O78" i="4"/>
  <c r="P78" i="4"/>
  <c r="Q78" i="4"/>
  <c r="C73" i="2" s="1"/>
  <c r="R78" i="4"/>
  <c r="F80" i="4"/>
  <c r="G80" i="4"/>
  <c r="H80" i="4"/>
  <c r="I80" i="4"/>
  <c r="J80" i="4"/>
  <c r="K80" i="4"/>
  <c r="L80" i="4"/>
  <c r="M80" i="4"/>
  <c r="O80" i="4"/>
  <c r="P80" i="4"/>
  <c r="Q80" i="4"/>
  <c r="E73" i="2" s="1"/>
  <c r="E72" i="2" s="1"/>
  <c r="E24" i="10" s="1"/>
  <c r="R80" i="4"/>
  <c r="E78" i="2" s="1"/>
  <c r="E25" i="10" s="1"/>
  <c r="S10" i="5"/>
  <c r="W10" i="5" s="1"/>
  <c r="G11" i="5"/>
  <c r="H11" i="5"/>
  <c r="I11" i="5"/>
  <c r="J11" i="5"/>
  <c r="K11" i="5"/>
  <c r="L11" i="5"/>
  <c r="M11" i="5"/>
  <c r="N11" i="5"/>
  <c r="O11" i="5"/>
  <c r="P11" i="5"/>
  <c r="Q11" i="5"/>
  <c r="R11" i="5"/>
  <c r="T11" i="5"/>
  <c r="U11" i="5"/>
  <c r="V11" i="5"/>
  <c r="S12" i="5"/>
  <c r="W12" i="5" s="1"/>
  <c r="S14" i="5"/>
  <c r="W14" i="5" s="1"/>
  <c r="G15" i="5"/>
  <c r="H15" i="5"/>
  <c r="I15" i="5"/>
  <c r="J15" i="5"/>
  <c r="K15" i="5"/>
  <c r="L15" i="5"/>
  <c r="M15" i="5"/>
  <c r="N15" i="5"/>
  <c r="O15" i="5"/>
  <c r="P15" i="5"/>
  <c r="Q15" i="5"/>
  <c r="R15" i="5"/>
  <c r="T15" i="5"/>
  <c r="U15" i="5"/>
  <c r="V15" i="5"/>
  <c r="S16" i="5"/>
  <c r="W16" i="5"/>
  <c r="S18" i="5"/>
  <c r="W18" i="5"/>
  <c r="G19" i="5"/>
  <c r="H19" i="5"/>
  <c r="I19" i="5"/>
  <c r="J19" i="5"/>
  <c r="K19" i="5"/>
  <c r="L19" i="5"/>
  <c r="M19" i="5"/>
  <c r="N19" i="5"/>
  <c r="O19" i="5"/>
  <c r="P19" i="5"/>
  <c r="Q19" i="5"/>
  <c r="R19" i="5"/>
  <c r="T19" i="5"/>
  <c r="U19" i="5"/>
  <c r="V19" i="5"/>
  <c r="S20" i="5"/>
  <c r="W20" i="5" s="1"/>
  <c r="S22" i="5"/>
  <c r="W22" i="5" s="1"/>
  <c r="S23" i="5"/>
  <c r="W23" i="5" s="1"/>
  <c r="G24" i="5"/>
  <c r="H24" i="5"/>
  <c r="I24" i="5"/>
  <c r="J24" i="5"/>
  <c r="L24" i="5"/>
  <c r="M24" i="5"/>
  <c r="N24" i="5"/>
  <c r="O24" i="5"/>
  <c r="P24" i="5"/>
  <c r="Q24" i="5"/>
  <c r="R24" i="5"/>
  <c r="T24" i="5"/>
  <c r="U24" i="5"/>
  <c r="V24" i="5"/>
  <c r="S25" i="5"/>
  <c r="W25" i="5" s="1"/>
  <c r="S26" i="5"/>
  <c r="W26" i="5" s="1"/>
  <c r="W27" i="5" s="1"/>
  <c r="G27" i="5"/>
  <c r="H27" i="5"/>
  <c r="I27" i="5"/>
  <c r="J27" i="5"/>
  <c r="K27" i="5"/>
  <c r="L27" i="5"/>
  <c r="M27" i="5"/>
  <c r="N27" i="5"/>
  <c r="O27" i="5"/>
  <c r="P27" i="5"/>
  <c r="Q27" i="5"/>
  <c r="R27" i="5"/>
  <c r="T27" i="5"/>
  <c r="U27" i="5"/>
  <c r="V27" i="5"/>
  <c r="S28" i="5"/>
  <c r="W28" i="5"/>
  <c r="S29" i="5"/>
  <c r="W29" i="5" s="1"/>
  <c r="W30" i="5" s="1"/>
  <c r="G30" i="5"/>
  <c r="H30" i="5"/>
  <c r="I30" i="5"/>
  <c r="J30" i="5"/>
  <c r="K30" i="5"/>
  <c r="L30" i="5"/>
  <c r="M30" i="5"/>
  <c r="N30" i="5"/>
  <c r="O30" i="5"/>
  <c r="P30" i="5"/>
  <c r="Q30" i="5"/>
  <c r="R30" i="5"/>
  <c r="T30" i="5"/>
  <c r="U30" i="5"/>
  <c r="V30" i="5"/>
  <c r="S31" i="5"/>
  <c r="S32" i="5"/>
  <c r="W32" i="5" s="1"/>
  <c r="W33" i="5" s="1"/>
  <c r="G33" i="5"/>
  <c r="H33" i="5"/>
  <c r="I33" i="5"/>
  <c r="J33" i="5"/>
  <c r="K33" i="5"/>
  <c r="L33" i="5"/>
  <c r="M33" i="5"/>
  <c r="N33" i="5"/>
  <c r="O33" i="5"/>
  <c r="P33" i="5"/>
  <c r="Q33" i="5"/>
  <c r="R33" i="5"/>
  <c r="T33" i="5"/>
  <c r="U33" i="5"/>
  <c r="V33" i="5"/>
  <c r="S34" i="5"/>
  <c r="W34" i="5"/>
  <c r="S35" i="5"/>
  <c r="W35" i="5" s="1"/>
  <c r="G36" i="5"/>
  <c r="H36" i="5"/>
  <c r="I36" i="5"/>
  <c r="J36" i="5"/>
  <c r="K36" i="5"/>
  <c r="L36" i="5"/>
  <c r="M36" i="5"/>
  <c r="N36" i="5"/>
  <c r="O36" i="5"/>
  <c r="P36" i="5"/>
  <c r="Q36" i="5"/>
  <c r="R36" i="5"/>
  <c r="T36" i="5"/>
  <c r="U36" i="5"/>
  <c r="V36" i="5"/>
  <c r="S37" i="5"/>
  <c r="W37" i="5" s="1"/>
  <c r="S38" i="5"/>
  <c r="G39" i="5"/>
  <c r="H39" i="5"/>
  <c r="I39" i="5"/>
  <c r="J39" i="5"/>
  <c r="K39" i="5"/>
  <c r="L39" i="5"/>
  <c r="M39" i="5"/>
  <c r="N39" i="5"/>
  <c r="O39" i="5"/>
  <c r="P39" i="5"/>
  <c r="Q39" i="5"/>
  <c r="R39" i="5"/>
  <c r="T39" i="5"/>
  <c r="U39" i="5"/>
  <c r="U42" i="5" s="1"/>
  <c r="V39" i="5"/>
  <c r="S40" i="5"/>
  <c r="W40" i="5" s="1"/>
  <c r="F41" i="5"/>
  <c r="G41" i="5"/>
  <c r="H41" i="5"/>
  <c r="I41" i="5"/>
  <c r="J41" i="5"/>
  <c r="K41" i="5"/>
  <c r="C104" i="2" s="1"/>
  <c r="L41" i="5"/>
  <c r="M41" i="5"/>
  <c r="N41" i="5"/>
  <c r="O41" i="5"/>
  <c r="P41" i="5"/>
  <c r="Q41" i="5"/>
  <c r="R41" i="5"/>
  <c r="T41" i="5"/>
  <c r="U41" i="5"/>
  <c r="V41" i="5"/>
  <c r="G43" i="5"/>
  <c r="H43" i="5"/>
  <c r="I43" i="5"/>
  <c r="E97" i="2" s="1"/>
  <c r="D97" i="2" s="1"/>
  <c r="J43" i="5"/>
  <c r="K43" i="5"/>
  <c r="L43" i="5"/>
  <c r="M43" i="5"/>
  <c r="N43" i="5"/>
  <c r="O43" i="5"/>
  <c r="P43" i="5"/>
  <c r="Q43" i="5"/>
  <c r="R43" i="5"/>
  <c r="T43" i="5"/>
  <c r="U43" i="5"/>
  <c r="V43" i="5"/>
  <c r="E8" i="6"/>
  <c r="E9" i="6"/>
  <c r="E10" i="6"/>
  <c r="E13" i="6" s="1"/>
  <c r="E11" i="6"/>
  <c r="E12" i="6"/>
  <c r="B13" i="6"/>
  <c r="C13" i="6"/>
  <c r="D13" i="6"/>
  <c r="E16" i="6"/>
  <c r="E17" i="6"/>
  <c r="E18" i="6"/>
  <c r="E20" i="6"/>
  <c r="E21" i="6"/>
  <c r="E22" i="6"/>
  <c r="B23" i="6"/>
  <c r="C23" i="6"/>
  <c r="D23" i="6"/>
  <c r="D30" i="6"/>
  <c r="I11" i="10"/>
  <c r="V268" i="3"/>
  <c r="Q9" i="7"/>
  <c r="Q117" i="7" s="1"/>
  <c r="P9" i="7"/>
  <c r="P117" i="7" s="1"/>
  <c r="R9" i="7"/>
  <c r="R117" i="7" s="1"/>
  <c r="O9" i="7"/>
  <c r="O117" i="7" s="1"/>
  <c r="S33" i="5"/>
  <c r="E119" i="6"/>
  <c r="E72" i="6"/>
  <c r="N12" i="7"/>
  <c r="S12" i="7" s="1"/>
  <c r="S57" i="4"/>
  <c r="S71" i="4"/>
  <c r="M16" i="8"/>
  <c r="N16" i="8" s="1"/>
  <c r="S51" i="4"/>
  <c r="H8" i="9"/>
  <c r="E13" i="9"/>
  <c r="E19" i="9" s="1"/>
  <c r="M28" i="8"/>
  <c r="M34" i="8"/>
  <c r="W11" i="5"/>
  <c r="D39" i="2"/>
  <c r="C35" i="2"/>
  <c r="C9" i="10" s="1"/>
  <c r="K35" i="8"/>
  <c r="B45" i="6"/>
  <c r="E40" i="6"/>
  <c r="R42" i="5"/>
  <c r="D31" i="2"/>
  <c r="C29" i="2"/>
  <c r="D29" i="2" s="1"/>
  <c r="S65" i="4"/>
  <c r="N45" i="7"/>
  <c r="S45" i="7" s="1"/>
  <c r="S75" i="4"/>
  <c r="S76" i="4" s="1"/>
  <c r="S42" i="4"/>
  <c r="S41" i="4"/>
  <c r="N38" i="4"/>
  <c r="N33" i="4"/>
  <c r="S32" i="4"/>
  <c r="S33" i="4" s="1"/>
  <c r="W31" i="5"/>
  <c r="S54" i="4"/>
  <c r="S55" i="4" s="1"/>
  <c r="N57" i="7"/>
  <c r="S57" i="7" s="1"/>
  <c r="N102" i="7"/>
  <c r="S102" i="7" s="1"/>
  <c r="M14" i="8"/>
  <c r="N14" i="8"/>
  <c r="S27" i="5"/>
  <c r="S69" i="4"/>
  <c r="S12" i="4"/>
  <c r="N13" i="4"/>
  <c r="E205" i="6"/>
  <c r="B119" i="6"/>
  <c r="S13" i="4"/>
  <c r="J35" i="8"/>
  <c r="N28" i="8"/>
  <c r="N34" i="8" s="1"/>
  <c r="N15" i="8"/>
  <c r="N10" i="8"/>
  <c r="S64" i="4" l="1"/>
  <c r="E20" i="2"/>
  <c r="E15" i="10" s="1"/>
  <c r="D15" i="10" s="1"/>
  <c r="K117" i="7"/>
  <c r="V42" i="5"/>
  <c r="P337" i="3"/>
  <c r="H117" i="7"/>
  <c r="S23" i="4"/>
  <c r="S24" i="4" s="1"/>
  <c r="N16" i="4"/>
  <c r="N70" i="4"/>
  <c r="N58" i="4"/>
  <c r="S43" i="4"/>
  <c r="S44" i="4" s="1"/>
  <c r="O337" i="3"/>
  <c r="D143" i="2"/>
  <c r="N18" i="7"/>
  <c r="S18" i="7" s="1"/>
  <c r="N24" i="7"/>
  <c r="S24" i="7" s="1"/>
  <c r="I35" i="8"/>
  <c r="N114" i="7"/>
  <c r="G19" i="9"/>
  <c r="J42" i="5"/>
  <c r="N67" i="4"/>
  <c r="H79" i="4"/>
  <c r="H337" i="3"/>
  <c r="R337" i="3"/>
  <c r="J117" i="7"/>
  <c r="M117" i="7"/>
  <c r="N36" i="7"/>
  <c r="S36" i="7" s="1"/>
  <c r="N66" i="7"/>
  <c r="S66" i="7" s="1"/>
  <c r="N69" i="7"/>
  <c r="S69" i="7" s="1"/>
  <c r="N72" i="7"/>
  <c r="S72" i="7" s="1"/>
  <c r="N99" i="7"/>
  <c r="S99" i="7" s="1"/>
  <c r="N105" i="7"/>
  <c r="S105" i="7" s="1"/>
  <c r="D18" i="2"/>
  <c r="D13" i="2" s="1"/>
  <c r="S113" i="7"/>
  <c r="S114" i="7" s="1"/>
  <c r="F19" i="9"/>
  <c r="Q42" i="5"/>
  <c r="N42" i="5"/>
  <c r="S30" i="5"/>
  <c r="G79" i="4"/>
  <c r="N55" i="4"/>
  <c r="N30" i="4"/>
  <c r="M12" i="8"/>
  <c r="N12" i="8" s="1"/>
  <c r="N21" i="8" s="1"/>
  <c r="N35" i="8" s="1"/>
  <c r="S70" i="4"/>
  <c r="N41" i="4"/>
  <c r="E77" i="6"/>
  <c r="T42" i="5"/>
  <c r="K42" i="5"/>
  <c r="N76" i="4"/>
  <c r="S67" i="4"/>
  <c r="N64" i="4"/>
  <c r="N52" i="4"/>
  <c r="N49" i="4"/>
  <c r="S11" i="4"/>
  <c r="O79" i="4"/>
  <c r="K337" i="3"/>
  <c r="Q337" i="3"/>
  <c r="D20" i="2"/>
  <c r="E183" i="6"/>
  <c r="N111" i="7"/>
  <c r="S111" i="7" s="1"/>
  <c r="D27" i="2"/>
  <c r="D57" i="2"/>
  <c r="D17" i="10" s="1"/>
  <c r="D52" i="2"/>
  <c r="S36" i="5"/>
  <c r="H42" i="5"/>
  <c r="W36" i="5"/>
  <c r="D49" i="2"/>
  <c r="D46" i="2" s="1"/>
  <c r="N87" i="7"/>
  <c r="S87" i="7" s="1"/>
  <c r="E27" i="11"/>
  <c r="N337" i="3"/>
  <c r="J337" i="3"/>
  <c r="M337" i="3"/>
  <c r="I337" i="3"/>
  <c r="L337" i="3"/>
  <c r="S52" i="4"/>
  <c r="W336" i="3"/>
  <c r="V337" i="3"/>
  <c r="T337" i="3"/>
  <c r="G337" i="3"/>
  <c r="W11" i="3"/>
  <c r="S338" i="3"/>
  <c r="W338" i="3" s="1"/>
  <c r="S73" i="3"/>
  <c r="W73" i="3" s="1"/>
  <c r="U337" i="3"/>
  <c r="S46" i="3"/>
  <c r="W46" i="3" s="1"/>
  <c r="S211" i="3"/>
  <c r="W211" i="3" s="1"/>
  <c r="S229" i="3"/>
  <c r="W229" i="3" s="1"/>
  <c r="S295" i="3"/>
  <c r="W295" i="3" s="1"/>
  <c r="S289" i="3"/>
  <c r="W289" i="3" s="1"/>
  <c r="S310" i="3"/>
  <c r="W310" i="3" s="1"/>
  <c r="S322" i="3"/>
  <c r="W322" i="3" s="1"/>
  <c r="S223" i="3"/>
  <c r="W223" i="3" s="1"/>
  <c r="S214" i="3"/>
  <c r="W214" i="3" s="1"/>
  <c r="S190" i="3"/>
  <c r="W190" i="3" s="1"/>
  <c r="S172" i="3"/>
  <c r="W172" i="3" s="1"/>
  <c r="S157" i="3"/>
  <c r="W157" i="3" s="1"/>
  <c r="S127" i="3"/>
  <c r="W127" i="3" s="1"/>
  <c r="S106" i="3"/>
  <c r="W106" i="3" s="1"/>
  <c r="S49" i="3"/>
  <c r="W49" i="3" s="1"/>
  <c r="S22" i="3"/>
  <c r="W22" i="3" s="1"/>
  <c r="S130" i="3"/>
  <c r="W130" i="3" s="1"/>
  <c r="S316" i="3"/>
  <c r="W316" i="3" s="1"/>
  <c r="G352" i="3"/>
  <c r="S265" i="3"/>
  <c r="W265" i="3" s="1"/>
  <c r="S208" i="3"/>
  <c r="W208" i="3" s="1"/>
  <c r="S166" i="3"/>
  <c r="W166" i="3" s="1"/>
  <c r="S13" i="3"/>
  <c r="W13" i="3" s="1"/>
  <c r="S118" i="3"/>
  <c r="W118" i="3" s="1"/>
  <c r="S70" i="3"/>
  <c r="W70" i="3" s="1"/>
  <c r="S325" i="3"/>
  <c r="W325" i="3" s="1"/>
  <c r="S331" i="3"/>
  <c r="W331" i="3" s="1"/>
  <c r="S253" i="3"/>
  <c r="W253" i="3" s="1"/>
  <c r="S247" i="3"/>
  <c r="W247" i="3" s="1"/>
  <c r="S220" i="3"/>
  <c r="W220" i="3" s="1"/>
  <c r="S205" i="3"/>
  <c r="W205" i="3" s="1"/>
  <c r="S193" i="3"/>
  <c r="W193" i="3" s="1"/>
  <c r="S151" i="3"/>
  <c r="W151" i="3" s="1"/>
  <c r="S139" i="3"/>
  <c r="W139" i="3" s="1"/>
  <c r="S76" i="3"/>
  <c r="W76" i="3" s="1"/>
  <c r="S19" i="3"/>
  <c r="W19" i="3" s="1"/>
  <c r="S313" i="3"/>
  <c r="W313" i="3" s="1"/>
  <c r="S262" i="3"/>
  <c r="W262" i="3" s="1"/>
  <c r="S217" i="3"/>
  <c r="W217" i="3" s="1"/>
  <c r="S199" i="3"/>
  <c r="W199" i="3" s="1"/>
  <c r="S196" i="3"/>
  <c r="W196" i="3" s="1"/>
  <c r="S184" i="3"/>
  <c r="W184" i="3" s="1"/>
  <c r="S178" i="3"/>
  <c r="W178" i="3" s="1"/>
  <c r="S160" i="3"/>
  <c r="W160" i="3" s="1"/>
  <c r="S124" i="3"/>
  <c r="W124" i="3" s="1"/>
  <c r="S112" i="3"/>
  <c r="W112" i="3" s="1"/>
  <c r="S91" i="3"/>
  <c r="W91" i="3" s="1"/>
  <c r="S79" i="3"/>
  <c r="W79" i="3" s="1"/>
  <c r="S55" i="3"/>
  <c r="W55" i="3" s="1"/>
  <c r="S43" i="3"/>
  <c r="W43" i="3" s="1"/>
  <c r="S304" i="3"/>
  <c r="W304" i="3" s="1"/>
  <c r="S97" i="3"/>
  <c r="W97" i="3" s="1"/>
  <c r="S58" i="3"/>
  <c r="W58" i="3" s="1"/>
  <c r="S37" i="3"/>
  <c r="W37" i="3" s="1"/>
  <c r="S328" i="3"/>
  <c r="W328" i="3" s="1"/>
  <c r="S181" i="3"/>
  <c r="W181" i="3" s="1"/>
  <c r="S154" i="3"/>
  <c r="W154" i="3" s="1"/>
  <c r="S121" i="3"/>
  <c r="W121" i="3" s="1"/>
  <c r="S64" i="3"/>
  <c r="W64" i="3" s="1"/>
  <c r="S52" i="3"/>
  <c r="W52" i="3" s="1"/>
  <c r="S244" i="3"/>
  <c r="W244" i="3" s="1"/>
  <c r="S202" i="3"/>
  <c r="W202" i="3" s="1"/>
  <c r="S187" i="3"/>
  <c r="W187" i="3" s="1"/>
  <c r="S169" i="3"/>
  <c r="W169" i="3" s="1"/>
  <c r="S148" i="3"/>
  <c r="W148" i="3" s="1"/>
  <c r="S235" i="3"/>
  <c r="W235" i="3" s="1"/>
  <c r="S88" i="3"/>
  <c r="W88" i="3" s="1"/>
  <c r="S40" i="3"/>
  <c r="W40" i="3" s="1"/>
  <c r="S307" i="3"/>
  <c r="W307" i="3" s="1"/>
  <c r="S133" i="3"/>
  <c r="W133" i="3" s="1"/>
  <c r="S94" i="3"/>
  <c r="W94" i="3" s="1"/>
  <c r="S34" i="3"/>
  <c r="W34" i="3" s="1"/>
  <c r="S31" i="3"/>
  <c r="W31" i="3" s="1"/>
  <c r="E96" i="2"/>
  <c r="J7" i="10" s="1"/>
  <c r="I7" i="10" s="1"/>
  <c r="S256" i="3"/>
  <c r="W256" i="3" s="1"/>
  <c r="S145" i="3"/>
  <c r="W145" i="3" s="1"/>
  <c r="S67" i="3"/>
  <c r="W67" i="3" s="1"/>
  <c r="S10" i="3"/>
  <c r="E124" i="2"/>
  <c r="S298" i="3"/>
  <c r="W298" i="3" s="1"/>
  <c r="D126" i="2"/>
  <c r="D124" i="2" s="1"/>
  <c r="S24" i="5"/>
  <c r="W43" i="5"/>
  <c r="W24" i="5"/>
  <c r="C95" i="2"/>
  <c r="D25" i="10"/>
  <c r="L79" i="4"/>
  <c r="S30" i="4"/>
  <c r="S27" i="4"/>
  <c r="D35" i="2"/>
  <c r="N27" i="4"/>
  <c r="D78" i="2"/>
  <c r="D75" i="2" s="1"/>
  <c r="E75" i="2"/>
  <c r="E87" i="2" s="1"/>
  <c r="E31" i="10"/>
  <c r="E35" i="2"/>
  <c r="E9" i="10" s="1"/>
  <c r="D9" i="10" s="1"/>
  <c r="S19" i="4"/>
  <c r="N19" i="4"/>
  <c r="E137" i="2"/>
  <c r="E148" i="2" s="1"/>
  <c r="C148" i="2"/>
  <c r="H24" i="10"/>
  <c r="D140" i="2"/>
  <c r="D137" i="2" s="1"/>
  <c r="D148" i="2" s="1"/>
  <c r="I18" i="10"/>
  <c r="S85" i="3"/>
  <c r="W85" i="3" s="1"/>
  <c r="J17" i="10"/>
  <c r="I17" i="10" s="1"/>
  <c r="S142" i="3"/>
  <c r="W142" i="3" s="1"/>
  <c r="D113" i="2"/>
  <c r="S61" i="3"/>
  <c r="W61" i="3" s="1"/>
  <c r="E111" i="2"/>
  <c r="J15" i="10" s="1"/>
  <c r="S163" i="3"/>
  <c r="W163" i="3" s="1"/>
  <c r="S25" i="3"/>
  <c r="W25" i="3" s="1"/>
  <c r="E99" i="2"/>
  <c r="D99" i="2" s="1"/>
  <c r="D109" i="2"/>
  <c r="S238" i="3"/>
  <c r="W238" i="3" s="1"/>
  <c r="S241" i="3"/>
  <c r="W241" i="3" s="1"/>
  <c r="C98" i="2"/>
  <c r="H9" i="10" s="1"/>
  <c r="S259" i="3"/>
  <c r="W259" i="3" s="1"/>
  <c r="S28" i="3"/>
  <c r="W28" i="3" s="1"/>
  <c r="J8" i="10"/>
  <c r="I8" i="10" s="1"/>
  <c r="S232" i="3"/>
  <c r="W232" i="3" s="1"/>
  <c r="E95" i="2"/>
  <c r="H6" i="10"/>
  <c r="E7" i="2"/>
  <c r="E6" i="10" s="1"/>
  <c r="N118" i="7"/>
  <c r="D12" i="2"/>
  <c r="N116" i="7"/>
  <c r="F117" i="7"/>
  <c r="H13" i="9"/>
  <c r="H19" i="9" s="1"/>
  <c r="I8" i="9"/>
  <c r="I13" i="9" s="1"/>
  <c r="I19" i="9" s="1"/>
  <c r="S19" i="5"/>
  <c r="W19" i="5" s="1"/>
  <c r="S11" i="5"/>
  <c r="G42" i="5"/>
  <c r="J79" i="4"/>
  <c r="M21" i="8"/>
  <c r="M35" i="8" s="1"/>
  <c r="S41" i="5"/>
  <c r="P42" i="5"/>
  <c r="M42" i="5"/>
  <c r="S15" i="5"/>
  <c r="W15" i="5" s="1"/>
  <c r="I42" i="5"/>
  <c r="C72" i="2"/>
  <c r="D73" i="2"/>
  <c r="D72" i="2" s="1"/>
  <c r="I79" i="4"/>
  <c r="S37" i="4"/>
  <c r="N78" i="4"/>
  <c r="S16" i="4"/>
  <c r="S118" i="7"/>
  <c r="S116" i="7"/>
  <c r="D16" i="10"/>
  <c r="C20" i="10"/>
  <c r="S175" i="3"/>
  <c r="W175" i="3" s="1"/>
  <c r="S62" i="4"/>
  <c r="S61" i="4" s="1"/>
  <c r="F79" i="4"/>
  <c r="D11" i="2"/>
  <c r="D7" i="2" s="1"/>
  <c r="C7" i="2"/>
  <c r="C27" i="2"/>
  <c r="C8" i="10" s="1"/>
  <c r="D8" i="10" s="1"/>
  <c r="E23" i="6"/>
  <c r="W38" i="5"/>
  <c r="W39" i="5" s="1"/>
  <c r="S39" i="5"/>
  <c r="S59" i="4"/>
  <c r="S58" i="4" s="1"/>
  <c r="S50" i="4"/>
  <c r="S43" i="5"/>
  <c r="N80" i="4"/>
  <c r="O42" i="5"/>
  <c r="L42" i="5"/>
  <c r="S283" i="3"/>
  <c r="W283" i="3" s="1"/>
  <c r="S280" i="3"/>
  <c r="W280" i="3" s="1"/>
  <c r="S277" i="3"/>
  <c r="W277" i="3" s="1"/>
  <c r="S274" i="3"/>
  <c r="W274" i="3" s="1"/>
  <c r="S271" i="3"/>
  <c r="W271" i="3" s="1"/>
  <c r="S109" i="3"/>
  <c r="W109" i="3" s="1"/>
  <c r="S103" i="3"/>
  <c r="W103" i="3" s="1"/>
  <c r="S100" i="3"/>
  <c r="W100" i="3" s="1"/>
  <c r="S82" i="3"/>
  <c r="W82" i="3" s="1"/>
  <c r="M79" i="4"/>
  <c r="S16" i="3"/>
  <c r="D63" i="2"/>
  <c r="B173" i="6"/>
  <c r="E168" i="6"/>
  <c r="E173" i="6" s="1"/>
  <c r="L35" i="8"/>
  <c r="S226" i="3"/>
  <c r="W226" i="3" s="1"/>
  <c r="S286" i="3"/>
  <c r="W286" i="3" s="1"/>
  <c r="L117" i="7"/>
  <c r="N15" i="7"/>
  <c r="N27" i="7"/>
  <c r="S27" i="7" s="1"/>
  <c r="N30" i="7"/>
  <c r="S30" i="7" s="1"/>
  <c r="N33" i="7"/>
  <c r="S33" i="7" s="1"/>
  <c r="S10" i="4"/>
  <c r="R79" i="4"/>
  <c r="Q79" i="4"/>
  <c r="S268" i="3"/>
  <c r="W268" i="3" s="1"/>
  <c r="S136" i="3"/>
  <c r="W136" i="3" s="1"/>
  <c r="S115" i="3"/>
  <c r="W115" i="3" s="1"/>
  <c r="G117" i="7"/>
  <c r="N21" i="7"/>
  <c r="S21" i="7" s="1"/>
  <c r="N96" i="7"/>
  <c r="S96" i="7" s="1"/>
  <c r="E104" i="2"/>
  <c r="D104" i="2" s="1"/>
  <c r="S250" i="3"/>
  <c r="W250" i="3" s="1"/>
  <c r="I117" i="7"/>
  <c r="F21" i="8"/>
  <c r="F35" i="8" s="1"/>
  <c r="J352" i="3"/>
  <c r="G27" i="11"/>
  <c r="E237" i="6"/>
  <c r="S292" i="3"/>
  <c r="W292" i="3" s="1"/>
  <c r="H16" i="10"/>
  <c r="H10" i="10"/>
  <c r="I36" i="8"/>
  <c r="S301" i="3"/>
  <c r="W301" i="3" s="1"/>
  <c r="S319" i="3"/>
  <c r="W319" i="3" s="1"/>
  <c r="S336" i="3"/>
  <c r="E98" i="2"/>
  <c r="C110" i="2"/>
  <c r="D20" i="10" l="1"/>
  <c r="E20" i="10"/>
  <c r="D96" i="2"/>
  <c r="W10" i="3"/>
  <c r="S337" i="3"/>
  <c r="D354" i="3"/>
  <c r="I354" i="3" s="1"/>
  <c r="E154" i="2"/>
  <c r="E13" i="2"/>
  <c r="E7" i="10" s="1"/>
  <c r="D7" i="10" s="1"/>
  <c r="S42" i="5"/>
  <c r="W41" i="5"/>
  <c r="W42" i="5"/>
  <c r="S80" i="4"/>
  <c r="D62" i="2"/>
  <c r="D87" i="2"/>
  <c r="D154" i="2" s="1"/>
  <c r="H31" i="10"/>
  <c r="I24" i="10"/>
  <c r="I31" i="10" s="1"/>
  <c r="E110" i="2"/>
  <c r="I15" i="10"/>
  <c r="J20" i="10"/>
  <c r="J10" i="10"/>
  <c r="I10" i="10" s="1"/>
  <c r="C94" i="2"/>
  <c r="C127" i="2" s="1"/>
  <c r="C149" i="2" s="1"/>
  <c r="J6" i="10"/>
  <c r="I6" i="10" s="1"/>
  <c r="D95" i="2"/>
  <c r="E62" i="2"/>
  <c r="E88" i="2" s="1"/>
  <c r="H20" i="10"/>
  <c r="I16" i="10"/>
  <c r="J9" i="10"/>
  <c r="D98" i="2"/>
  <c r="E94" i="2"/>
  <c r="E127" i="2" s="1"/>
  <c r="D111" i="2"/>
  <c r="D110" i="2" s="1"/>
  <c r="S49" i="4"/>
  <c r="N79" i="4"/>
  <c r="W16" i="3"/>
  <c r="C6" i="10"/>
  <c r="C62" i="2"/>
  <c r="H13" i="10"/>
  <c r="S15" i="7"/>
  <c r="S117" i="7" s="1"/>
  <c r="N117" i="7"/>
  <c r="S78" i="4"/>
  <c r="S38" i="4"/>
  <c r="S79" i="4" s="1"/>
  <c r="C87" i="2"/>
  <c r="C154" i="2" s="1"/>
  <c r="C24" i="10"/>
  <c r="E13" i="10" l="1"/>
  <c r="E21" i="10" s="1"/>
  <c r="E32" i="10" s="1"/>
  <c r="W337" i="3"/>
  <c r="D94" i="2"/>
  <c r="D127" i="2" s="1"/>
  <c r="D149" i="2" s="1"/>
  <c r="D88" i="2"/>
  <c r="I20" i="10"/>
  <c r="C31" i="10"/>
  <c r="D24" i="10"/>
  <c r="D31" i="10" s="1"/>
  <c r="C88" i="2"/>
  <c r="C153" i="2"/>
  <c r="J13" i="10"/>
  <c r="J21" i="10" s="1"/>
  <c r="J32" i="10" s="1"/>
  <c r="I9" i="10"/>
  <c r="I13" i="10" s="1"/>
  <c r="H21" i="10"/>
  <c r="H32" i="10" s="1"/>
  <c r="D6" i="10"/>
  <c r="D13" i="10" s="1"/>
  <c r="D21" i="10" s="1"/>
  <c r="C13" i="10"/>
  <c r="E149" i="2"/>
  <c r="E153" i="2"/>
  <c r="I21" i="10" l="1"/>
  <c r="I32" i="10" s="1"/>
  <c r="D153" i="2"/>
  <c r="E33" i="10"/>
  <c r="E34" i="10" s="1"/>
  <c r="H36" i="10"/>
  <c r="H35" i="10"/>
  <c r="C21" i="10"/>
  <c r="C35" i="10" s="1"/>
  <c r="D32" i="10"/>
  <c r="D33" i="10" l="1"/>
  <c r="D34" i="10" s="1"/>
  <c r="C33" i="10"/>
  <c r="C34" i="10" s="1"/>
  <c r="C32" i="10"/>
  <c r="C36" i="10"/>
</calcChain>
</file>

<file path=xl/comments1.xml><?xml version="1.0" encoding="utf-8"?>
<comments xmlns="http://schemas.openxmlformats.org/spreadsheetml/2006/main">
  <authors>
    <author/>
  </authors>
  <commentList>
    <comment ref="A28" authorId="0" shapeId="0">
      <text>
        <r>
          <rPr>
            <b/>
            <sz val="9"/>
            <color indexed="8"/>
            <rFont val="Segoe UI"/>
            <family val="2"/>
            <charset val="238"/>
          </rPr>
          <t xml:space="preserve">szandrea:
</t>
        </r>
      </text>
    </comment>
  </commentList>
</comments>
</file>

<file path=xl/sharedStrings.xml><?xml version="1.0" encoding="utf-8"?>
<sst xmlns="http://schemas.openxmlformats.org/spreadsheetml/2006/main" count="2037" uniqueCount="764">
  <si>
    <t>Cím</t>
  </si>
  <si>
    <t>Alcím</t>
  </si>
  <si>
    <t>Megnevezés</t>
  </si>
  <si>
    <t>1.</t>
  </si>
  <si>
    <t>Várpalota Város Önkormányzata</t>
  </si>
  <si>
    <t>2.</t>
  </si>
  <si>
    <t>Várpalotai Polgármesteri Hivatal</t>
  </si>
  <si>
    <t>3.</t>
  </si>
  <si>
    <t>Várpalotai Összevont Óvoda és Bölcsőde</t>
  </si>
  <si>
    <t>4.</t>
  </si>
  <si>
    <t>Ringató Bölcsőde</t>
  </si>
  <si>
    <t>5.</t>
  </si>
  <si>
    <t>B E V É T E L E K</t>
  </si>
  <si>
    <t>1. sz. táblázat</t>
  </si>
  <si>
    <t>Ezer forintban</t>
  </si>
  <si>
    <t>Sor-
szám</t>
  </si>
  <si>
    <t>Bevételi jogcím</t>
  </si>
  <si>
    <t>Változás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</si>
  <si>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</si>
  <si>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</si>
  <si>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</si>
  <si>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</si>
  <si>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</si>
  <si>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</si>
  <si>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</si>
  <si>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</si>
  <si>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</si>
  <si>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</si>
  <si>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</si>
  <si>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</si>
  <si>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</si>
  <si>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</si>
  <si>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</si>
  <si>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</si>
  <si>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</si>
  <si>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</si>
  <si>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</si>
  <si>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</si>
  <si>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</si>
  <si>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</si>
  <si>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</si>
  <si>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</si>
  <si>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</si>
  <si>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</si>
  <si>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</si>
  <si>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</si>
  <si>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</si>
  <si>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</si>
  <si>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</si>
  <si>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</si>
  <si>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</si>
  <si>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</si>
  <si>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</si>
  <si>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</si>
  <si>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</si>
  <si>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</si>
  <si>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(4.1.+4.2.+4.3.+4.4.+4.5.)</t>
  </si>
  <si>
    <t>4.1.</t>
  </si>
  <si>
    <t>Magánszemélyek jövedelem adói</t>
  </si>
  <si>
    <t>4.2.</t>
  </si>
  <si>
    <t>Helyi adók  (4.2.1.+4.2.2.)</t>
  </si>
  <si>
    <t>4.2.1.</t>
  </si>
  <si>
    <t>- Vagyoni típusú adók</t>
  </si>
  <si>
    <t>4.2.2.</t>
  </si>
  <si>
    <t>- Termékek és szolgáltatások adói</t>
  </si>
  <si>
    <t>4.3.</t>
  </si>
  <si>
    <t>Gépjárműadó</t>
  </si>
  <si>
    <t>4.4.</t>
  </si>
  <si>
    <t>Egyéb áruhasználati és szolgáltatási adók</t>
  </si>
  <si>
    <t>4.5.</t>
  </si>
  <si>
    <t>Egyéb közhatalmi bevételek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</si>
  <si>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</si>
  <si>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</si>
  <si>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</si>
  <si>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</si>
  <si>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</si>
  <si>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</si>
  <si>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</si>
  <si>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</si>
  <si>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</si>
  <si>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</si>
  <si>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</si>
  <si>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</si>
  <si>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</si>
  <si>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</si>
  <si>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</si>
  <si>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</si>
  <si>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</si>
  <si>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</si>
  <si>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</si>
  <si>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</si>
  <si>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</si>
  <si>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</si>
  <si>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</si>
  <si>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</si>
  <si>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</si>
  <si>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</si>
  <si>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</si>
  <si>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</si>
  <si>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</si>
  <si>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</si>
  <si>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</si>
  <si>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</si>
  <si>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</si>
  <si>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</si>
  <si>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</si>
  <si>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</si>
  <si>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</si>
  <si>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</si>
  <si>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</si>
  <si>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</si>
  <si>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</si>
  <si>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</si>
  <si>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</si>
  <si>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</si>
  <si>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</si>
  <si>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</si>
  <si>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</si>
  <si>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</si>
  <si>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</si>
  <si>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</si>
  <si>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</si>
  <si>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</si>
  <si>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</si>
  <si>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</si>
  <si>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</si>
  <si>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</si>
  <si>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</si>
  <si>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</si>
  <si>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</si>
  <si>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</si>
  <si>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</si>
  <si>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</si>
  <si>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</si>
  <si>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</si>
  <si>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</si>
  <si>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</si>
  <si>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</si>
  <si>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</si>
  <si>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</si>
  <si>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</si>
  <si>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</si>
  <si>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</si>
  <si>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</si>
  <si>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</si>
  <si>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</si>
  <si>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</si>
  <si>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</si>
  <si>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</si>
  <si>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</si>
  <si>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</si>
  <si>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</si>
  <si>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</si>
  <si>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</si>
  <si>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</si>
  <si>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</si>
  <si>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</si>
  <si>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Központi irányító szervi támogatás</t>
  </si>
  <si>
    <t>13.4.</t>
  </si>
  <si>
    <t>Betétek megszüntetése</t>
  </si>
  <si>
    <t>13.5.</t>
  </si>
  <si>
    <t>Központi költségvetés sajátos finanszírozási bevételei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</si>
  <si>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</si>
  <si>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</si>
  <si>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</si>
  <si>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</si>
  <si>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</si>
  <si>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</si>
  <si>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</si>
  <si>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</si>
  <si>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</si>
  <si>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</si>
  <si>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</si>
  <si>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</si>
  <si>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</si>
  <si>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</si>
  <si>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</si>
  <si>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</si>
  <si>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</si>
  <si>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</si>
  <si>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</si>
  <si>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11"/>
        <rFont val="Palatino Linotyp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</si>
  <si>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</si>
  <si>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</si>
  <si>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</si>
  <si>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</si>
  <si>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</si>
  <si>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</si>
  <si>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1.6.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</si>
  <si>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</si>
  <si>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</si>
  <si>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</si>
  <si>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</si>
  <si>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</si>
  <si>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</si>
  <si>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</si>
  <si>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</si>
  <si>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</si>
  <si>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</si>
  <si>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</si>
  <si>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</si>
  <si>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</si>
  <si>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</si>
  <si>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</si>
  <si>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</si>
  <si>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</si>
  <si>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</si>
  <si>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ÁH-n kívülre</t>
  </si>
  <si>
    <r>
      <t xml:space="preserve">   Felhalmozási költségvetés kiadásai </t>
    </r>
    <r>
      <rPr>
        <sz val="11"/>
        <rFont val="Palatino Linotyp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</si>
  <si>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</si>
  <si>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</si>
  <si>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</si>
  <si>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</si>
  <si>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</si>
  <si>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</si>
  <si>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</si>
  <si>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</si>
  <si>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</si>
  <si>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</si>
  <si>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</si>
  <si>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</si>
  <si>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</si>
  <si>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</si>
  <si>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</si>
  <si>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</si>
  <si>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</si>
  <si>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ÁH-n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</si>
  <si>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</si>
  <si>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</si>
  <si>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</si>
  <si>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</si>
  <si>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</si>
  <si>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</si>
  <si>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</si>
  <si>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</si>
  <si>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</si>
  <si>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</si>
  <si>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</si>
  <si>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</si>
  <si>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</si>
  <si>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</si>
  <si>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</si>
  <si>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</si>
  <si>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</si>
  <si>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</si>
  <si>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>7.5.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</si>
  <si>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</si>
  <si>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</si>
  <si>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</si>
  <si>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</si>
  <si>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</si>
  <si>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</si>
  <si>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</si>
  <si>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</si>
  <si>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</si>
  <si>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</si>
  <si>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</si>
  <si>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</si>
  <si>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</si>
  <si>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</si>
  <si>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</si>
  <si>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</si>
  <si>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</si>
  <si>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</si>
  <si>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</si>
  <si>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</si>
  <si>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</si>
  <si>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</si>
  <si>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</si>
  <si>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</si>
  <si>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</si>
  <si>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</si>
  <si>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</si>
  <si>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</si>
  <si>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</si>
  <si>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</si>
  <si>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</si>
  <si>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</si>
  <si>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Feladat jelleg</t>
  </si>
  <si>
    <t>Létszám</t>
  </si>
  <si>
    <t>MŰKÖDÉSI KÖLTSÉGVETÉS KIADÁSAI</t>
  </si>
  <si>
    <t>FELHALMOZÁSI KÖLTSÉGVETÉS KIADÁSAI</t>
  </si>
  <si>
    <t>TARTALÉKOK</t>
  </si>
  <si>
    <t>KÖLTSÉGVETÉSI KIADÁSOK ÖSSZESEN</t>
  </si>
  <si>
    <t>FINANSZÍROZÁSI KIADÁSOK</t>
  </si>
  <si>
    <t>KIADÁSOK ÖSSZESEN</t>
  </si>
  <si>
    <t>Személyi juttatás</t>
  </si>
  <si>
    <t>Munka-adót terhelő járulékok + SZHO</t>
  </si>
  <si>
    <t>Dologi és egyéb folyó kiadások</t>
  </si>
  <si>
    <t>Ellátot-tak. pénzbeli jutt.</t>
  </si>
  <si>
    <t>Egyéb működésicélú kiadások</t>
  </si>
  <si>
    <t>Egyéb felhalmozási célú kiadások kiadások</t>
  </si>
  <si>
    <t>Hitel-, kölcsöntörlesztés államháztartáson kívülre</t>
  </si>
  <si>
    <t>Belföldi értékpapírok kiadásai</t>
  </si>
  <si>
    <t>Belföldi finanszírozás kiadásai</t>
  </si>
  <si>
    <t>tak. pü.</t>
  </si>
  <si>
    <t>jutt.</t>
  </si>
  <si>
    <t>Áht.-on belülre</t>
  </si>
  <si>
    <t>Áht.-on kívülre</t>
  </si>
  <si>
    <t>Kiemelt önkormányzati rendezvények (Nemzeti ünnepek kiadásaira)</t>
  </si>
  <si>
    <t xml:space="preserve">Módosított </t>
  </si>
  <si>
    <t>Cserregő Néptáncegyüttes támogatása</t>
  </si>
  <si>
    <t>Bányász Kórus támogatása</t>
  </si>
  <si>
    <t>Bányász Fúvószenekar támogatása</t>
  </si>
  <si>
    <t>Önkorm. jogalkotó és ált. igazg. tevékenysége</t>
  </si>
  <si>
    <t>Bérleményekkel, bérlakásokkal kapcsolatos feladatok (ökorm. vagyonnal való gazd. )</t>
  </si>
  <si>
    <t>Vagyonhasznosítás kiadásai (ökorm. vagyonnal való gazd. )</t>
  </si>
  <si>
    <t>Közutak, hidak, alagutak üzemeltetése, fenntartása</t>
  </si>
  <si>
    <t>Zöldterület-kezelés (parkfenntartás, üzemelt.)</t>
  </si>
  <si>
    <t>Települési (nem veszélyes) hulladékkezelése</t>
  </si>
  <si>
    <t>Gyepmesteri tev., ebtelep üzemelt. (városgazdálk.szolg.)</t>
  </si>
  <si>
    <t>Térinformatika és közmű nyilvántartás frissítés</t>
  </si>
  <si>
    <t>Közvilágítás</t>
  </si>
  <si>
    <t>Szemünkfénye program</t>
  </si>
  <si>
    <t>Környezetvédelmi feladat (városüzemeltetés feladatai)</t>
  </si>
  <si>
    <t>Városüzemeltetés</t>
  </si>
  <si>
    <t>Történelmi hely, építmény, egyéb látványosság működtetése (Thury vár)</t>
  </si>
  <si>
    <t>Helyi, térségi közösségi tér biztosítása, működtetése</t>
  </si>
  <si>
    <t>Könyvtár</t>
  </si>
  <si>
    <t>Házasságkötő terem, turisztikai iroda</t>
  </si>
  <si>
    <t>Helyi adóval kapcsolatos feladatok</t>
  </si>
  <si>
    <t>ÉNYKK Zrt helyi közösségi közlekedés közszolgáltatás támogatása</t>
  </si>
  <si>
    <t>Magyar Vöröskereszt Hajléktalan Szálló működésének támogatása</t>
  </si>
  <si>
    <t>Temetők üzemeltetésével kapcsolatos feladatok</t>
  </si>
  <si>
    <t>Közfoglalkoztatás</t>
  </si>
  <si>
    <t>Háziorvosi alapellátás</t>
  </si>
  <si>
    <t>Gyermekétkeztetés (iskolák)</t>
  </si>
  <si>
    <t>Költségvetési befizetési kötelezettség</t>
  </si>
  <si>
    <t>Várpalotai TKT (TNGK normatív állami támogatása átadása)</t>
  </si>
  <si>
    <t>Várpalotai TKT (TNGK feladatainak ellátásához támogatás)</t>
  </si>
  <si>
    <t>Várpalotai TKT (jogász)</t>
  </si>
  <si>
    <t>Várpalotai TKT (Központi háziorvosi ügyelet támogatása)</t>
  </si>
  <si>
    <t>Várpalotai TKT (Pszichológusi feladatok támogatása)</t>
  </si>
  <si>
    <t>Várpalotai TKT (társulási tagdíj)</t>
  </si>
  <si>
    <t>Várpalotai TKT (TNGK szállítási szolg.támog.)</t>
  </si>
  <si>
    <t>Várpalotai TKT (Szupervízió)</t>
  </si>
  <si>
    <t>THURY-VÁR Kft. működési támogatása / Könyvtár/</t>
  </si>
  <si>
    <t>Ifjúsági koncepció</t>
  </si>
  <si>
    <t>Kamerarendszer kiépítése - közbiztonság növelése</t>
  </si>
  <si>
    <t xml:space="preserve">Játszótéri eszközök </t>
  </si>
  <si>
    <t>Viziközmű fejlesztés</t>
  </si>
  <si>
    <t>NK</t>
  </si>
  <si>
    <t>Erdőgazdálkodás</t>
  </si>
  <si>
    <t>Nemzetközi kapcsolatok</t>
  </si>
  <si>
    <t xml:space="preserve">IÜSZ </t>
  </si>
  <si>
    <t>THURY-VÁR Kft. működési támogatása</t>
  </si>
  <si>
    <t>Palotasport Kft. működési támogatás</t>
  </si>
  <si>
    <t>Egy mosolyért közalapítvány támogatása</t>
  </si>
  <si>
    <t>Várpalotáért Közalapítvány támogatása</t>
  </si>
  <si>
    <t>Várpalotai Polgárőrség támogatása</t>
  </si>
  <si>
    <t>Inotai Polgárőrség támogatása</t>
  </si>
  <si>
    <t>BURSA ösztöndíj támogatása</t>
  </si>
  <si>
    <t>Középiskolai ösztöndíjrendszer</t>
  </si>
  <si>
    <t>Arany János tehetséggondozó prg.</t>
  </si>
  <si>
    <t>Nyári napközis tábor</t>
  </si>
  <si>
    <t>Fiatal házasok első lakáshoz jutási támogatása</t>
  </si>
  <si>
    <t>Önkormányzat igazgatási tevékenysége (Kt. tiszteletdíjak)</t>
  </si>
  <si>
    <t>Önkormányzat igazgatási tevékenysége (megbízási díjak)</t>
  </si>
  <si>
    <t>Városi kitüntetések</t>
  </si>
  <si>
    <t>Választókerületi keret (képviselői keret)</t>
  </si>
  <si>
    <t>Molnár Mária szociális Szövetkezet</t>
  </si>
  <si>
    <t>Á</t>
  </si>
  <si>
    <t>Önkormányzati segély</t>
  </si>
  <si>
    <t>Települési támogatás (Létfennt., eseti gyógyszer, Rendkívüli gyvt., temetési segély)</t>
  </si>
  <si>
    <t>Krízissegély</t>
  </si>
  <si>
    <t>Elemi károsultak segélye</t>
  </si>
  <si>
    <t>Köztemetés</t>
  </si>
  <si>
    <t>Közgyógyellátás (méltányos)</t>
  </si>
  <si>
    <t>Ápolási díj (méltányos)</t>
  </si>
  <si>
    <t>Gyermekvállalási támogatás</t>
  </si>
  <si>
    <t>Lakásfenntartási tám.</t>
  </si>
  <si>
    <t>Lakbértámogatás</t>
  </si>
  <si>
    <t>Adósságkezelési támogatás</t>
  </si>
  <si>
    <t>Általános tartalék (iskola működtetés ktg.-ei)</t>
  </si>
  <si>
    <t>MINDÖSSZESEN:</t>
  </si>
  <si>
    <t>MŰKÖDÉSI BEVÉTELEK</t>
  </si>
  <si>
    <t>KÖLTSÉGVETÉSI BEVÉTELEK ÖSSZESEN</t>
  </si>
  <si>
    <t>FINANSZÍROZÁSI BEVÉTELEK</t>
  </si>
  <si>
    <t>BEVÉTELEK ÖSSZESEN</t>
  </si>
  <si>
    <t>Önkormányzat működési támogatásai</t>
  </si>
  <si>
    <t xml:space="preserve">Működési célú támogatások      Áht.-on belülről </t>
  </si>
  <si>
    <t>Közhatalmi bevételek</t>
  </si>
  <si>
    <t xml:space="preserve">Működési bevételek </t>
  </si>
  <si>
    <t>Működési célú átvett pénzeszközök Áht.-on kívülről</t>
  </si>
  <si>
    <t>Felhalmozási célú támogatások Áht.-on belülről</t>
  </si>
  <si>
    <t>Felhalmozási bevételek</t>
  </si>
  <si>
    <t>Felhalmozási célú átvett pénzeszközök Áht.-on kívülről</t>
  </si>
  <si>
    <t>Hitel-, kölcsöntörlesztés Áht.-on kívülről</t>
  </si>
  <si>
    <t>Belföldi értékpapírok bevételei</t>
  </si>
  <si>
    <t>Maradvány</t>
  </si>
  <si>
    <t>Belföldi finanszírozás bevételei</t>
  </si>
  <si>
    <t>Ellátottak térítési díja</t>
  </si>
  <si>
    <t>Kiszámlázott ÁFA</t>
  </si>
  <si>
    <t>Szépkorúak Otthona</t>
  </si>
  <si>
    <t>Házasságkötésbevétele</t>
  </si>
  <si>
    <t>Tovább számlázott rezsi ÁHT.-on belülre</t>
  </si>
  <si>
    <t>Lakásfenntartási támogatás</t>
  </si>
  <si>
    <t>Pénzbeli ellátás Gyvt. 19. § (1a)</t>
  </si>
  <si>
    <t>Foglalkoztatást helyettesítő támogatás</t>
  </si>
  <si>
    <t>Rendszeres szociális segély</t>
  </si>
  <si>
    <t>Közterület-felügyelet</t>
  </si>
  <si>
    <t>Mindösszen</t>
  </si>
  <si>
    <t>Módosított</t>
  </si>
  <si>
    <t>adatok eFt-ban</t>
  </si>
  <si>
    <t>T</t>
  </si>
  <si>
    <t>U</t>
  </si>
  <si>
    <t>V</t>
  </si>
  <si>
    <t>Igazgatási tevékenység</t>
  </si>
  <si>
    <t>KIMUTATÁS</t>
  </si>
  <si>
    <t>az Európai Uniós forrásból finanszírozott támogatással megvalósuló programok, projektek kiadásai és bevételei az Ávr. 24. § (1) bekezdés a)és bd) pontjainak megfelelően</t>
  </si>
  <si>
    <t>Ezer forintban!</t>
  </si>
  <si>
    <t>Források összesen:</t>
  </si>
  <si>
    <t>2017.</t>
  </si>
  <si>
    <t>Összesen</t>
  </si>
  <si>
    <t>Saját erő</t>
  </si>
  <si>
    <t>EU-s forrás</t>
  </si>
  <si>
    <t>Társfinanszírozás</t>
  </si>
  <si>
    <t>Hitel</t>
  </si>
  <si>
    <t>Egyéb forrás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</si>
  <si>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</si>
  <si>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</si>
  <si>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</si>
  <si>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</si>
  <si>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</si>
  <si>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Összesen:</t>
  </si>
  <si>
    <t>Támogatott neve</t>
  </si>
  <si>
    <t>Hozzájárulás  (E Ft)</t>
  </si>
  <si>
    <t>FELHALMOZÁSI KÖLTSÉGVETÉS BEVÉTELEK</t>
  </si>
  <si>
    <t>Társulások és költségvetési szervek befiz.</t>
  </si>
  <si>
    <t>Termőföldbérbeadás</t>
  </si>
  <si>
    <t>Építményadó</t>
  </si>
  <si>
    <t>Telekadó</t>
  </si>
  <si>
    <t>Hipa (állandó jelleggel végz.)</t>
  </si>
  <si>
    <t>Gépjárműadó 40%</t>
  </si>
  <si>
    <t>Talajterhelési díj</t>
  </si>
  <si>
    <t>Ebrendészeti hozzájárulás</t>
  </si>
  <si>
    <t>Adópótlék, adóbírság</t>
  </si>
  <si>
    <t>Háziorvosi alapellátás - OEP finansz.</t>
  </si>
  <si>
    <t>Viziközmű bérleti díj bevételei</t>
  </si>
  <si>
    <t>Közterület használati díj</t>
  </si>
  <si>
    <t>Parkolókártya</t>
  </si>
  <si>
    <t>Bérlemények, bérlakások bevételei</t>
  </si>
  <si>
    <t xml:space="preserve">Iskolai gyermekétkeztetés térítési díj </t>
  </si>
  <si>
    <t>Fejezeti kez.ei. (KAB-KEF pályázat, Zeneiskola tám.)</t>
  </si>
  <si>
    <t>Kártérítési díj bevételek</t>
  </si>
  <si>
    <t xml:space="preserve">Számlatúlfizetések, visszafizetések elszámolásai </t>
  </si>
  <si>
    <t>Nyári tábor, petrozsényi tábor bevételei</t>
  </si>
  <si>
    <t>Feladatellátás jellege*</t>
  </si>
  <si>
    <t>Immateriális javak beszerzése, létesítése</t>
  </si>
  <si>
    <t>Ingatlanok beszerzése, létesítése</t>
  </si>
  <si>
    <t>Informatikai eszközök beszerzése, létesítése - nagyértékű</t>
  </si>
  <si>
    <t>Informatikai eszközök beszerzése, létesítése - kisértékű</t>
  </si>
  <si>
    <t>Egyéb tárgyi eszközök beszerzése, létesítése - nagyértékű</t>
  </si>
  <si>
    <t>Részesedések beszerzése</t>
  </si>
  <si>
    <t>Meglévő részesedések növeléséhez kapcsolódó kiadások</t>
  </si>
  <si>
    <t>Beruházási célú előzetesen felszámított általános forgalmi adó</t>
  </si>
  <si>
    <t>Önkormányzati beruházási kiadások</t>
  </si>
  <si>
    <t>Játszótéri eszközök beszerzése</t>
  </si>
  <si>
    <t>Önkormányzati beruházási kiadások összesen</t>
  </si>
  <si>
    <t>Intézményi beruházási kiadások</t>
  </si>
  <si>
    <t>Polgármesteri Hivatal</t>
  </si>
  <si>
    <t>Intézményi beruházási kiadások összesen</t>
  </si>
  <si>
    <t>Beruházási kiadások mindösszesen</t>
  </si>
  <si>
    <t>Ingatlanok felújítása</t>
  </si>
  <si>
    <t>Informatikai eszközök felújítása</t>
  </si>
  <si>
    <t xml:space="preserve">Egyéb tárgyi eszközök felújítása </t>
  </si>
  <si>
    <t>Felújítási célú előzetesen felszámított általános forgalmi adó</t>
  </si>
  <si>
    <t>Önkormányzati felújítási kiadások</t>
  </si>
  <si>
    <t>Önkormányzati felújítási kiadások összesen</t>
  </si>
  <si>
    <t>Intézményi felújítási kiadások</t>
  </si>
  <si>
    <t>Felújítási kiadások mindösszesen</t>
  </si>
  <si>
    <t>MŰKÖDÉSI KÖLTSÉGVETÉSI BEVÉTELEK</t>
  </si>
  <si>
    <t>MŰKÖDÉSI KÖLTSÉGVETÉSI KIADÁSOK</t>
  </si>
  <si>
    <t>Önkormányzatok működési támogatásai</t>
  </si>
  <si>
    <t>Személyi juttatások</t>
  </si>
  <si>
    <t>Működési célú támogatások államháztartáson belülről</t>
  </si>
  <si>
    <t>Dologi kiadások</t>
  </si>
  <si>
    <t>Működési bevételek</t>
  </si>
  <si>
    <t>Működési célú átvett pénzeszközök</t>
  </si>
  <si>
    <t>Egyéb működési célú kiadások (tartalékok nélkül)</t>
  </si>
  <si>
    <t>Működési célú tartalék</t>
  </si>
  <si>
    <t>Működési költségvetési bevételek összesen</t>
  </si>
  <si>
    <t>Működési költségvetési kiadások összesen</t>
  </si>
  <si>
    <t>FELHALMOZÁSI KÖLTSÉGVETÉSI BEVÉTELEK</t>
  </si>
  <si>
    <t>FELHALMOZÁSI KÖLTSÉGVETÉSI KIADÁSOK</t>
  </si>
  <si>
    <t>Felhalmozási célú támogatások államháztartáson belülről</t>
  </si>
  <si>
    <t>Beruházási kiadások</t>
  </si>
  <si>
    <t>Felújítási kiadások</t>
  </si>
  <si>
    <t>Felhalmozási célú átvett pénzeszközök</t>
  </si>
  <si>
    <t>Egyéb felhalmozási célú kiadások</t>
  </si>
  <si>
    <t>Felhalmozási célú tartalék</t>
  </si>
  <si>
    <t>Felhalmozási költségvetési bevételek összesen</t>
  </si>
  <si>
    <t>Felhalmozási költségvetési kiadások összesen</t>
  </si>
  <si>
    <t>Költségvetési bevételek összesen</t>
  </si>
  <si>
    <t>Költségvetési kiadások összesen</t>
  </si>
  <si>
    <t>MŰKÖDÉSI FINANSZÍROZÁSI BEVÉTELEK</t>
  </si>
  <si>
    <t>MŰKÖDÉSI FINANSZÍROZÁSI KIADÁSOK</t>
  </si>
  <si>
    <t>Rövid lejáratú hitel felvétele</t>
  </si>
  <si>
    <t>11.</t>
  </si>
  <si>
    <t>Rövid lejáratú hitel tőkeösszegének törlesztése</t>
  </si>
  <si>
    <t>Költségvetési maradvány, vállalkozási maradvány</t>
  </si>
  <si>
    <t>12.</t>
  </si>
  <si>
    <t>FELHALMOZÁSI FINANSZÍROZÁSI BEVÉTELEK</t>
  </si>
  <si>
    <t>FELHALMOZÁSI FINANSZÍROZÁSI KIADÁSOK</t>
  </si>
  <si>
    <t>Hosszú lejáratú hitel felvétele</t>
  </si>
  <si>
    <t>13.</t>
  </si>
  <si>
    <t>Hosszú lejáratú hitel tőkeösszegének törlesztése</t>
  </si>
  <si>
    <t>14.</t>
  </si>
  <si>
    <t>15.</t>
  </si>
  <si>
    <t>Központi irányító szervi támogatás fc.</t>
  </si>
  <si>
    <t>Finanszírozási bevételek összesen</t>
  </si>
  <si>
    <t>Finanszírozási kiadások összesen</t>
  </si>
  <si>
    <t>ÖSSZES BEVÉTEL</t>
  </si>
  <si>
    <t>ÖSSZES KIADÁS</t>
  </si>
  <si>
    <t>Költségvetési többlet összege</t>
  </si>
  <si>
    <t>Finanszírozási kiadásokkal korrigált hiány összege</t>
  </si>
  <si>
    <t>Működési bevételek aránya %-ban</t>
  </si>
  <si>
    <t>Működési kiadások aránya %-ban</t>
  </si>
  <si>
    <t>Felhalmozási bevételek aránya %-ban</t>
  </si>
  <si>
    <t>Felhalmozási kiadások aránya %-ban</t>
  </si>
  <si>
    <t xml:space="preserve"> </t>
  </si>
  <si>
    <t xml:space="preserve">Több éves kihatással járó feladatok előirányzatai éves bontásban </t>
  </si>
  <si>
    <t>Sorszám</t>
  </si>
  <si>
    <t>2017. évi előirányzat</t>
  </si>
  <si>
    <t>2018. évi előirányzat</t>
  </si>
  <si>
    <t>Játszóeszközök kopásból, elhasználódása</t>
  </si>
  <si>
    <t>Beruházás mindösszesen:</t>
  </si>
  <si>
    <t>ÉNYKK Zrt-vel (korábban Bakony Volán Zrt.) a rendezetlen költségek megtérítése vonatkozásban</t>
  </si>
  <si>
    <t>Parkfenntartás</t>
  </si>
  <si>
    <t>Települési Hulladék</t>
  </si>
  <si>
    <t>Önkormányzati intézmények energia beszerzése költségei fedezetének biztosításához szükséges előzetes pénzügyi kötelezettségvállalásról (villamosenergia)</t>
  </si>
  <si>
    <t>Önkormányzati intézmények energia beszerzése költségei fedezetének biztosításához szükséges előzetes pénzügyi kötelezettségvállalásról (földgáz)</t>
  </si>
  <si>
    <t>Utak fenntartása (kátyuzás)</t>
  </si>
  <si>
    <t>Útburkolati jelek festése</t>
  </si>
  <si>
    <t>Kitüntetések</t>
  </si>
  <si>
    <t>Takarítás</t>
  </si>
  <si>
    <t>Önkormányzati kiadások összesen:</t>
  </si>
  <si>
    <t>Törvények és helyi rendeletek által nyújtott mentességek, kedvezmények</t>
  </si>
  <si>
    <t>Közvetett támogatás  ezer Forintban</t>
  </si>
  <si>
    <t>Közhatalmi bevételek:</t>
  </si>
  <si>
    <t>Iparűzési adó</t>
  </si>
  <si>
    <t>Kommunális adó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</si>
  <si>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</si>
  <si>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</si>
  <si>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Helyiségek, eszközök hasznosításából származó bevételből nyújtott kedvezmény, mentesség összege</t>
  </si>
  <si>
    <t>Egyéb nyújtott kedvezmény, vagy kölcsön elengedésének összege</t>
  </si>
  <si>
    <t>KIMUTATÁS Várpalota Város Önkormányzata hiteltörlesztésének, hitelállományának és egyéb kötelezettségeinek alakulásáról</t>
  </si>
  <si>
    <t>Hitel megnevezése</t>
  </si>
  <si>
    <t>Hitelt nyújtó pénzintézet</t>
  </si>
  <si>
    <t>Hitelszerződés dátuma</t>
  </si>
  <si>
    <t>Lejárat idő- pontja</t>
  </si>
  <si>
    <t>Hitelkeret</t>
  </si>
  <si>
    <t>Hitel-állomány 2014.12.31</t>
  </si>
  <si>
    <t>Hitelfelvétel 2015</t>
  </si>
  <si>
    <t>Tőke-törlesztés 2015</t>
  </si>
  <si>
    <t>Hitel-állomány  2015.12.31</t>
  </si>
  <si>
    <t>Kamat  és kamat jellegű kiadások 2015</t>
  </si>
  <si>
    <t>Tőke-törlesztés 2016</t>
  </si>
  <si>
    <t>Tőke-törlesztés 2017</t>
  </si>
  <si>
    <t>Tőke-törlesztés 2018-tól</t>
  </si>
  <si>
    <t>Kamat  és kamat jellegű kiadások 2016</t>
  </si>
  <si>
    <t>Kamat  és kamat jellegű kiadások 2017</t>
  </si>
  <si>
    <t>Kamat  és kamat jellegű kiadások 2018</t>
  </si>
  <si>
    <t xml:space="preserve">Rövid lejáratú hitel </t>
  </si>
  <si>
    <t xml:space="preserve">Beruházási hitel </t>
  </si>
  <si>
    <t>I.</t>
  </si>
  <si>
    <t>Pénzintézetekkel szemben fenálló kötelezettségek összesen</t>
  </si>
  <si>
    <t>Ezer forintban !</t>
  </si>
  <si>
    <t>Sor-szám</t>
  </si>
  <si>
    <t>MEGNEVEZÉS</t>
  </si>
  <si>
    <t>Évek</t>
  </si>
  <si>
    <t>Várpalota Város Önkormányzat saját bevételeinek részletezése az adósságot keletkeztető ügyletből származó tárgyévi fizetési kötelezettség megállapításához</t>
  </si>
  <si>
    <t>Bevételi jogcímek</t>
  </si>
  <si>
    <t>Helyi adók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</si>
  <si>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</si>
  <si>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</si>
  <si>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</si>
  <si>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</si>
  <si>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Kezességvállalással kapcsolatos megtérülés</t>
  </si>
  <si>
    <t>SAJÁT BEVÉTELEK ÖSSZESEN*</t>
  </si>
  <si>
    <t>*Az adósságot keletkeztető ügyletekhez történő hozzájárulás részletes szabályairól szóló 353/2011. (XII.31.) Korm. Rendelet 2.§ (1) bekezdése alapján.</t>
  </si>
  <si>
    <t>Fejlesztési cél leírása</t>
  </si>
  <si>
    <t>Fejlesztés várható kiadása</t>
  </si>
  <si>
    <t>ADÓSSÁGOT KELETKEZTETŐ ÜGYLETEK VÁRHATÓ EGYÜTTES ÖSSZEGE</t>
  </si>
  <si>
    <t>2018.</t>
  </si>
  <si>
    <t>Viziközmű vagyonkezelési díj bevétel</t>
  </si>
  <si>
    <t>2016. évi pénzmaradvány</t>
  </si>
  <si>
    <t>Várpalota Város Önkormányzatának 2017. évi bevételei</t>
  </si>
  <si>
    <t>Pueri Castelli kórus támogatás</t>
  </si>
  <si>
    <t>Felsőoktatási ösztöndíj pályázat</t>
  </si>
  <si>
    <t>Településfejlesztési koncepció</t>
  </si>
  <si>
    <t>Céltartalék (péti per, viziközmű, pályázatok önrésze)</t>
  </si>
  <si>
    <t>InAirQ CE69 pályázati önrész</t>
  </si>
  <si>
    <t>Drogstratégia Program</t>
  </si>
  <si>
    <t>Esélyegyenlőségi terv</t>
  </si>
  <si>
    <t>Közművelődési érdekeltségnövelő pályázat</t>
  </si>
  <si>
    <t>Vár  és helytörténeti kiállítás pályázat Thury-Vár</t>
  </si>
  <si>
    <t>General Medicina Kft röntgenkészülék vás.támogatás</t>
  </si>
  <si>
    <t>6. melléklet a 3/2017. (II.23.) önkormányzati rendelethez</t>
  </si>
  <si>
    <t>2017. évi beruházások és egyéb felhalmozási kiadások előirányzata</t>
  </si>
  <si>
    <t>Egyéb tárgyi eszközök beszerzése, létesítése – kisértékű</t>
  </si>
  <si>
    <t>Vagyonhasznosítás beszerzései</t>
  </si>
  <si>
    <t>Kamerarendszer bővítése</t>
  </si>
  <si>
    <t>Közvilágítási hálózat bővítése</t>
  </si>
  <si>
    <t>Közút tervezés</t>
  </si>
  <si>
    <t>Csapadékvíz beruházás</t>
  </si>
  <si>
    <t>IÜSZ eszközbeszerzések</t>
  </si>
  <si>
    <t xml:space="preserve">Ringató Bölcsőde </t>
  </si>
  <si>
    <t>2017. évi felújítási előirányzata</t>
  </si>
  <si>
    <t>Bérlemények, bérlakások</t>
  </si>
  <si>
    <t>Önkormányzati vagyon felújítása</t>
  </si>
  <si>
    <t>2019. évi előirányzat</t>
  </si>
  <si>
    <t>2020. évi előirányzat</t>
  </si>
  <si>
    <t>-</t>
  </si>
  <si>
    <t>2018. után</t>
  </si>
  <si>
    <t>2017. évi  módosított előirányzat</t>
  </si>
  <si>
    <t>1. melléklet a 3/2017. (II.23.) önkormányzati rendelethez</t>
  </si>
  <si>
    <t>2. melléklet az 3/2017. (II.23.) önkormányzati rendelethez</t>
  </si>
  <si>
    <t>3. melléklet a 3/2017. (II.23.) önkormányzati rendelethez</t>
  </si>
  <si>
    <t>4. melléklet az 3/2017 (II.23.) önkormányzati rendelethez</t>
  </si>
  <si>
    <t>5. melléklet a 3/2017. (II.23.) önkormányzati rendelethez</t>
  </si>
  <si>
    <t>9. melléklet a 3/2017. (II.23.) önkormányzati rendelethez</t>
  </si>
  <si>
    <t>11. melléklet az 3/2017. (II.23.) önkormányzati rendelethez</t>
  </si>
  <si>
    <t>12. melléklet az 3/2017. (II.23.) önkormányzati rendelethez</t>
  </si>
  <si>
    <t>13. melléklet a 3/2017. (II.23.) önkormányzati rendelethez</t>
  </si>
  <si>
    <t>14. melléklet a 3/2017. (II.23.) önkormányzati rendelethez</t>
  </si>
  <si>
    <t>Várpalota Város Önkormányzat 2017. évi adósságot keletkeztető fejlesztési céljai</t>
  </si>
  <si>
    <t>a közvetett támogatásokról 2017.</t>
  </si>
  <si>
    <t>Várpalota Város Önkormányzatának működési és felhalmozási költségvetési bevételei és kiadásai 2017. évben</t>
  </si>
  <si>
    <t>Várpalota Város Önkormányzata Intézményeinek 2017. évi kiadásai</t>
  </si>
  <si>
    <t>Várpalota Város Önkormányzata Intézményeinek 2017. évi bevételei</t>
  </si>
  <si>
    <t>Önkormányzati feladatok és egyéb kötelezettségek kiadásai 2017. év</t>
  </si>
  <si>
    <t>Thury Sport Nonprofit Kft</t>
  </si>
  <si>
    <t>Összevont Óvoda és Bölcsőde</t>
  </si>
  <si>
    <t>THURY-VÁR Kft. TDM szervezet alapítói hozzáj. (2017-ig 4.953 E Ft)</t>
  </si>
  <si>
    <t>Hírcentrum Kft. működési támogatás</t>
  </si>
  <si>
    <t>Péti per perköltség</t>
  </si>
  <si>
    <t>8. melléklet a 3/2017. (II.23.) önkormányzati rendelethez</t>
  </si>
  <si>
    <t>Közvetített szolgáltatások - továbbszámlázott rezsi Áht.-on kívülre</t>
  </si>
  <si>
    <t>Közvetített szolgáltatások - továbbszámlázott rezsi Áht.-on belülre</t>
  </si>
  <si>
    <t>InAirQ  CE69 projekt</t>
  </si>
  <si>
    <t>Önkormányzaton kívüli EU-s projektekhez történő hozzájárulás 2017. évi előirányzat</t>
  </si>
  <si>
    <t>A projekt neve: InAirQ CE069 projekt</t>
  </si>
  <si>
    <t>10. melléklet a 3/2017. (II.23.) önkormányzati rendelethez</t>
  </si>
  <si>
    <t>15. melléklet az 3/2017. (II.23.) önkormányzati rendelethez</t>
  </si>
  <si>
    <t xml:space="preserve">Sportszervezetek támogatása </t>
  </si>
  <si>
    <t>Sportszervezetek  támogatása</t>
  </si>
  <si>
    <t>52.600</t>
  </si>
  <si>
    <t>230.720</t>
  </si>
  <si>
    <t>454.169</t>
  </si>
  <si>
    <t>665.198</t>
  </si>
  <si>
    <t>Faller Jenő Szakképzőiskola kollégiuma felújítás</t>
  </si>
  <si>
    <t>2017. évi módosított előirányzat</t>
  </si>
  <si>
    <t>TOP-1.2.1</t>
  </si>
  <si>
    <t>TOP-4.1.1</t>
  </si>
  <si>
    <t xml:space="preserve">Tárgy évi </t>
  </si>
  <si>
    <t>TOP-5.1.2</t>
  </si>
  <si>
    <t>TOP-2.1.2</t>
  </si>
  <si>
    <t>TOP-3.1.1</t>
  </si>
  <si>
    <t>TOP-4.2.1</t>
  </si>
  <si>
    <t>Felhalmozási előleg</t>
  </si>
  <si>
    <t>Teljes támogatás</t>
  </si>
  <si>
    <t>Elszámolási kül./dologi/</t>
  </si>
  <si>
    <t>Működési előleg/ dologi, személyi/</t>
  </si>
  <si>
    <t>ASP központhoz való csatlakozás</t>
  </si>
  <si>
    <t xml:space="preserve">TOP-1.2.1.-15 Társadalmi és környezeti szempontból fenntartható turizmusfejlesztés </t>
  </si>
  <si>
    <t>TOP-1.4.1-15 Szivárvány Óvoda felújítása</t>
  </si>
  <si>
    <t>TOP-5.1.2-15 Foglalkoztatási együttműködések a Várpalotai Járásban</t>
  </si>
  <si>
    <t>TOP-2.1.2-15 Zöld város kialakítása Várpalotán</t>
  </si>
  <si>
    <t>TOP-3.1.1-15 Kerékpárút fejlesztése Várpalotán</t>
  </si>
  <si>
    <t>TOP-4.2.1-15 Szociális alapszolgáltatások infrastruktúrájának bővítése Várpalotán</t>
  </si>
  <si>
    <t>KÖFOP-1.2.1-16 Csatlakozási konstrukció az önkormányzati ASP rendszer országos kifejlesztéséhez</t>
  </si>
  <si>
    <t>Pályázatok felhalmozási kiadásai</t>
  </si>
  <si>
    <t>7.1 melléklet a 3/2017. (II.23.) önkormányzati rendelethez</t>
  </si>
  <si>
    <t>7.2 melléklet a 3/2017. (II.23.) önkormányzati rendelethez</t>
  </si>
  <si>
    <t>A projekt neve:</t>
  </si>
  <si>
    <t>7.3 melléklet a 3/2017. (II.23.) önkormányzati rendelethez</t>
  </si>
  <si>
    <t>7.4 melléklet a 3/2017. (II.23.) önkormányzati rendelethez</t>
  </si>
  <si>
    <t>7.5 melléklet a 3/2017. (II.23.) önkormányzati rendelethez</t>
  </si>
  <si>
    <t>7.6 melléklet a 3/2017. (II.23.) önkormányzati rendelethez</t>
  </si>
  <si>
    <t>7.7 melléklet a 3/2017. (II.23.) önkormányzati rendelethez</t>
  </si>
  <si>
    <t>Röntgen készülék megvásárlása</t>
  </si>
  <si>
    <t>TOP-5.2.1-15 A társadalmi együttűködés erősítését szolgáló helyi szintű koplex programok</t>
  </si>
  <si>
    <t xml:space="preserve">Elektromos töltőállomás </t>
  </si>
  <si>
    <t>7.8 melléklet a 3/2017. (II.23.) önkormányzati rendelethez</t>
  </si>
  <si>
    <t>TOP-5.2.1-15 A társadalmi együttműködéserősítését szolgáló helyi szintű komplex programok</t>
  </si>
  <si>
    <t>GZRT-T-Ö-2016-0033 Elektromos töltőállomás Várpalotán önrésszel</t>
  </si>
  <si>
    <t xml:space="preserve">Központi, irányító szervi támogatások folyósítása </t>
  </si>
  <si>
    <t>Központi, irányító szervi támogatások folyósítása (intézmányek finanszírozása kötelező feladatokra)</t>
  </si>
  <si>
    <t>Központi, irányító szervi támogatások folyósítása (intézmények finanszírozása önként vállalt feladatokra)</t>
  </si>
  <si>
    <t>1818/2016. (XII.22.) Korm.rend.alapján fejlesztési támogatás</t>
  </si>
  <si>
    <t>Intézményi felújítási kiadások összesen</t>
  </si>
  <si>
    <t xml:space="preserve">tájékoztató jelleggel </t>
  </si>
  <si>
    <t>Kubonyi Ágoston program támogatása</t>
  </si>
  <si>
    <t>Jó adatszolgáltató önkormányzatok támogatása</t>
  </si>
  <si>
    <t>Kulturális feladatok támogatása</t>
  </si>
  <si>
    <t>Kubinyi Ágoston program</t>
  </si>
  <si>
    <t>Működési célú központosított ei.</t>
  </si>
  <si>
    <t>jó adatszolgáltató önkormányzatok támog.</t>
  </si>
  <si>
    <t>közművelődési érdekeltség növelő támogatás</t>
  </si>
  <si>
    <t>helyi közösségi közlekedés támogatása</t>
  </si>
  <si>
    <t>Tárgyi eszköz értékesítés</t>
  </si>
  <si>
    <t xml:space="preserve"> Áfa visszatérülés</t>
  </si>
  <si>
    <t>Városüzemeltetés környezetvédelmi feladatok</t>
  </si>
  <si>
    <t>FELHALMOZÁSI KÖLTSÉGVETÉS BEVÉTELEI</t>
  </si>
  <si>
    <t>Ingatlan vásárlás (2835/2 hrsz.)</t>
  </si>
  <si>
    <t>tájékoztató jelleggel</t>
  </si>
  <si>
    <t>MLSZ pályázat önrész</t>
  </si>
  <si>
    <t>Pályázati önrészek</t>
  </si>
  <si>
    <t>Pályázati támogatások / TOP-2.1.2, TOP-3.1.1.1, TOP-4.1.1, TOP-4.2.1, TOP-5.1.2, TOP-1.2.1, GZR-T-Ö-2016, T.O.P.-5.2.1., EFOP-1.5.2-16/</t>
  </si>
  <si>
    <t>EFOP-1.5.2-16/2017-00010 Humán szolgáltatások fejlesztése Várpalota térségében</t>
  </si>
  <si>
    <t>EFOP-1.2.9-17 Nők a családban és a munkahelyen-Várpalota pályázat</t>
  </si>
  <si>
    <t>Helyi rendezési terv</t>
  </si>
  <si>
    <t>Várpalota Város Önkormányzat adósságot keletkeztető ügyletekből és kezességvállalásokból fennálló kötelezettségeinek bemutatása az Áht. 29/A §-a alapján</t>
  </si>
  <si>
    <t>Összesen
(7=3+4+5+6)</t>
  </si>
  <si>
    <t xml:space="preserve"> forintban !</t>
  </si>
  <si>
    <t>Díjak, pótlékok. Bírságok</t>
  </si>
  <si>
    <t>Immateriális javak, ingatlanok és egyéb tárgyieszközök értékesítése</t>
  </si>
  <si>
    <t>Részesedések értékesítése és részedések megszűnéséhez kapcsolódó bevételek</t>
  </si>
  <si>
    <t>Privatizációból származó bevételek</t>
  </si>
  <si>
    <t>Garancia- és kezességvállalásból származó bevételek</t>
  </si>
  <si>
    <t xml:space="preserve">Saját bevétel </t>
  </si>
  <si>
    <t>Saját bevétel 50%-a</t>
  </si>
  <si>
    <t>Előző év(ek)ben keletkezett tárgyévet terhelő fizetési kötelezettség</t>
  </si>
  <si>
    <t>Hitelből eredő fizetési kötelezettség</t>
  </si>
  <si>
    <t>Kölcsönből eredő fizetési kötelezettség</t>
  </si>
  <si>
    <t>Hitelviszonyt megtestesítő értékpapírból eredő fizetési kötelezettség</t>
  </si>
  <si>
    <t>Adott váltóból eredő fizetési kötelezettség</t>
  </si>
  <si>
    <t>Pénzügyi lízingből eredő fizetési kötelezettség</t>
  </si>
  <si>
    <t>Halasztott fizetés,részletfizetési kötelezettség</t>
  </si>
  <si>
    <t>Kezesség- és garanciavállalásból eredő fizetési kötelezettség</t>
  </si>
  <si>
    <t>Tárgy évben keletkezett, illetve keletkező tárgyévet terhelő fizetési kötelezettség</t>
  </si>
  <si>
    <t>Fizetési kötelezettség összesen</t>
  </si>
  <si>
    <t>Fizetési kötelezettséggel csökkentett saját bevétel összesen</t>
  </si>
  <si>
    <t>EFOP</t>
  </si>
  <si>
    <t>személyi</t>
  </si>
  <si>
    <t>járulék</t>
  </si>
  <si>
    <t>dologi</t>
  </si>
  <si>
    <t>beruházás</t>
  </si>
  <si>
    <t>7.9 melléklet a 3/2017. (II.23.) önkormányzati rendelethez</t>
  </si>
  <si>
    <t>EFOP-1.5-16/2017-00010 Humán szolgáltatások Várpalota térségében</t>
  </si>
  <si>
    <t>10. melléklet a .../2017. (XI.10.) önkormányzati rendelethez</t>
  </si>
  <si>
    <t>1. melléklet a 24/2017. (XI.13.) önkormányzati rendelethez</t>
  </si>
  <si>
    <t>2. melléklet a 24/2017. (XI.13.) önkormányzati rendelethez</t>
  </si>
  <si>
    <t>3. melléklet a 24/2017. (XI.13.) önkormányzati rendelethez</t>
  </si>
  <si>
    <t>4. melléklet a 24/2017. (XI.13.) önkormányzati rendelethez</t>
  </si>
  <si>
    <t>5. melléklet a 24/2017. (XI.13.) önkormányzati rendelethez</t>
  </si>
  <si>
    <t>6. melléklet a 24/2017. (XI.13.) önkormányzati rendelethez</t>
  </si>
  <si>
    <t>7.1 melléklet a  24/2017. (XI.13.) önkormányzati rendelethez</t>
  </si>
  <si>
    <t>7.2 melléklet a  24/2017. (XI.13.) önkormányzati rendelethez</t>
  </si>
  <si>
    <t>7.3 melléklet a  24/2017. (XI.13.) önkormányzati rendelethez</t>
  </si>
  <si>
    <t>7.4 melléklet a  24/2017. (XI.13.) önkormányzati rendelethez</t>
  </si>
  <si>
    <t>7.5 melléklet a  24/2017. (XI.13.) önkormányzati rendelethez</t>
  </si>
  <si>
    <t>7.6 melléklet a  24/2017. (XI.13.) önkormányzati rendelethez</t>
  </si>
  <si>
    <t>7.7 melléklet a  24/2017. (XI.13.) önkormányzati rendelethez</t>
  </si>
  <si>
    <t>7.8 melléklet a  24/2017. (XI.13.) önkormányzati rendelethez</t>
  </si>
  <si>
    <t>7.9 melléklet a  24/2017. (XI.13.) önkormányzati rendelethez</t>
  </si>
  <si>
    <t>8. melléklet a 24/2017. (XI.13.) önkormányzati rendelethez</t>
  </si>
  <si>
    <t>9. melléklet a 24/2017. (XI.13.) önkormányzati rendelethez</t>
  </si>
  <si>
    <t>11. melléklet a 24/2017. (XI.13.) önkormányzati rendelethez</t>
  </si>
  <si>
    <t>12. melléklet a 24/2017. (XI.13.) önkormányzati rendelethez</t>
  </si>
  <si>
    <t>13. melléklet a.24/2017. (XI.13.) önkormányzati rendelethez</t>
  </si>
  <si>
    <t>14. melléklet a 24/2017. (XI.13.) önkormányzati rendelethez</t>
  </si>
  <si>
    <t>15. melléklet a 24/2017. (XI.13.)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</si>
</sst>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F_t_-;\-* #,##0\ _F_t_-;_-* &quot;-&quot;\ _F_t_-;_-@_-"/>
    <numFmt numFmtId="164" formatCode="_-* #,##0.00\ _F_t_-;\-* #,##0.00\ _F_t_-;_-* \-??\ _F_t_-;_-@_-"/>
    <numFmt numFmtId="165" formatCode="yyyy\-mm\-dd"/>
    <numFmt numFmtId="166" formatCode="#,###"/>
    <numFmt numFmtId="167" formatCode="_-* #,##0\ _F_t_-;\-* #,##0\ _F_t_-;_-* &quot;- &quot;_F_t_-;_-@_-"/>
    <numFmt numFmtId="168" formatCode="0.0"/>
    <numFmt numFmtId="169" formatCode="0.0%"/>
    <numFmt numFmtId="170" formatCode="_-* #,##0\ _F_t_-;\-* #,##0\ _F_t_-;_-* \-??\ _F_t_-;_-@_-"/>
  </numFmts>
  <fonts count="9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Palatino Linotype"/>
      <family val="1"/>
      <charset val="238"/>
    </font>
    <font>
      <sz val="12"/>
      <name val="Palatino Linotype"/>
      <family val="1"/>
      <charset val="238"/>
    </font>
    <font>
      <sz val="11"/>
      <color indexed="8"/>
      <name val="Palatino Linotype"/>
      <family val="1"/>
      <charset val="238"/>
    </font>
    <font>
      <sz val="9"/>
      <name val="Times New Roman CE"/>
      <family val="1"/>
      <charset val="238"/>
    </font>
    <font>
      <sz val="9"/>
      <color indexed="8"/>
      <name val="Palatino Linotype"/>
      <family val="1"/>
      <charset val="238"/>
    </font>
    <font>
      <sz val="9"/>
      <color indexed="8"/>
      <name val="Calibri"/>
      <family val="2"/>
      <charset val="238"/>
    </font>
    <font>
      <b/>
      <sz val="10"/>
      <name val="Palatino Linotype"/>
      <family val="1"/>
      <charset val="238"/>
    </font>
    <font>
      <b/>
      <i/>
      <sz val="10"/>
      <name val="Palatino Linotype"/>
      <family val="1"/>
      <charset val="238"/>
    </font>
    <font>
      <b/>
      <sz val="10"/>
      <color indexed="8"/>
      <name val="Palatino Linotype"/>
      <family val="1"/>
      <charset val="238"/>
    </font>
    <font>
      <b/>
      <sz val="11"/>
      <name val="Palatino Linotype"/>
      <family val="1"/>
      <charset val="238"/>
    </font>
    <font>
      <sz val="11"/>
      <name val="Palatino Linotype"/>
      <family val="1"/>
      <charset val="238"/>
    </font>
    <font>
      <i/>
      <sz val="11"/>
      <name val="Palatino Linotype"/>
      <family val="1"/>
      <charset val="238"/>
    </font>
    <font>
      <b/>
      <i/>
      <sz val="11"/>
      <name val="Palatino Linotype"/>
      <family val="1"/>
      <charset val="238"/>
    </font>
    <font>
      <b/>
      <sz val="11"/>
      <color indexed="8"/>
      <name val="Palatino Linotype"/>
      <family val="1"/>
      <charset val="238"/>
    </font>
    <font>
      <b/>
      <sz val="11"/>
      <color indexed="8"/>
      <name val="Calibri"/>
      <family val="2"/>
      <charset val="238"/>
    </font>
    <font>
      <sz val="10"/>
      <name val="Palatino Linotype"/>
      <family val="1"/>
      <charset val="238"/>
    </font>
    <font>
      <b/>
      <sz val="9"/>
      <color indexed="8"/>
      <name val="Segoe UI"/>
      <family val="2"/>
      <charset val="238"/>
    </font>
    <font>
      <sz val="9"/>
      <name val="Palatino Linotype"/>
      <family val="1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b/>
      <sz val="9"/>
      <name val="Palatino Linotype"/>
      <family val="1"/>
      <charset val="238"/>
    </font>
    <font>
      <sz val="10"/>
      <name val="Calibri"/>
      <family val="2"/>
      <charset val="238"/>
    </font>
    <font>
      <b/>
      <sz val="12"/>
      <name val="Palatino Linotype"/>
      <family val="1"/>
      <charset val="1"/>
    </font>
    <font>
      <sz val="12"/>
      <name val="Palatino Linotype"/>
      <family val="1"/>
      <charset val="1"/>
    </font>
    <font>
      <b/>
      <u/>
      <sz val="12"/>
      <name val="Palatino Linotype"/>
      <family val="1"/>
      <charset val="238"/>
    </font>
    <font>
      <b/>
      <u/>
      <sz val="11"/>
      <name val="Palatino Linotype"/>
      <family val="1"/>
      <charset val="238"/>
    </font>
    <font>
      <u/>
      <sz val="12"/>
      <name val="Palatino Linotype"/>
      <family val="1"/>
      <charset val="238"/>
    </font>
    <font>
      <u/>
      <sz val="11"/>
      <name val="Calibri"/>
      <family val="2"/>
      <charset val="238"/>
    </font>
    <font>
      <i/>
      <sz val="9"/>
      <color indexed="8"/>
      <name val="Palatino Linotype"/>
      <family val="1"/>
      <charset val="238"/>
    </font>
    <font>
      <i/>
      <sz val="10"/>
      <name val="Palatino Linotype"/>
      <family val="1"/>
      <charset val="238"/>
    </font>
    <font>
      <b/>
      <i/>
      <sz val="10"/>
      <color indexed="8"/>
      <name val="Palatino Linotype"/>
      <family val="1"/>
      <charset val="238"/>
    </font>
    <font>
      <b/>
      <i/>
      <sz val="9"/>
      <color indexed="8"/>
      <name val="Palatino Linotype"/>
      <family val="1"/>
      <charset val="238"/>
    </font>
    <font>
      <b/>
      <sz val="9"/>
      <color indexed="8"/>
      <name val="Palatino Linotype"/>
      <family val="1"/>
      <charset val="238"/>
    </font>
    <font>
      <sz val="10"/>
      <color indexed="8"/>
      <name val="Palatino Linotype"/>
      <family val="1"/>
      <charset val="238"/>
    </font>
    <font>
      <sz val="12"/>
      <color indexed="8"/>
      <name val="Palatino Linotype"/>
      <family val="1"/>
      <charset val="238"/>
    </font>
    <font>
      <sz val="9"/>
      <color indexed="8"/>
      <name val="Palatino Linotype"/>
      <family val="1"/>
      <charset val="1"/>
    </font>
    <font>
      <b/>
      <sz val="12"/>
      <color indexed="8"/>
      <name val="Palatino Linotype"/>
      <family val="1"/>
      <charset val="238"/>
    </font>
    <font>
      <b/>
      <sz val="11"/>
      <color indexed="8"/>
      <name val="Palatino Linotype"/>
      <family val="1"/>
      <charset val="1"/>
    </font>
    <font>
      <i/>
      <sz val="11"/>
      <color indexed="8"/>
      <name val="Palatino Linotype"/>
      <family val="1"/>
      <charset val="238"/>
    </font>
    <font>
      <sz val="11"/>
      <color indexed="8"/>
      <name val="Palatino Linotype"/>
      <family val="1"/>
      <charset val="1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Palatino Linotype"/>
      <family val="1"/>
      <charset val="1"/>
    </font>
    <font>
      <b/>
      <sz val="8"/>
      <name val="Palatino Linotype"/>
      <family val="1"/>
      <charset val="238"/>
    </font>
    <font>
      <b/>
      <u/>
      <sz val="10"/>
      <name val="Palatino Linotype"/>
      <family val="1"/>
      <charset val="238"/>
    </font>
    <font>
      <sz val="8"/>
      <name val="Palatino Linotype"/>
      <family val="1"/>
      <charset val="238"/>
    </font>
    <font>
      <b/>
      <sz val="13"/>
      <name val="Palatino Linotype"/>
      <family val="1"/>
      <charset val="238"/>
    </font>
    <font>
      <sz val="9"/>
      <name val="Times New Roman"/>
      <family val="1"/>
      <charset val="238"/>
    </font>
    <font>
      <sz val="11"/>
      <name val="Times New Roman CE"/>
      <family val="1"/>
      <charset val="238"/>
    </font>
    <font>
      <b/>
      <i/>
      <sz val="9"/>
      <name val="Palatino Linotype"/>
      <family val="1"/>
      <charset val="238"/>
    </font>
    <font>
      <sz val="11"/>
      <color indexed="8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Palatino Linotype"/>
      <family val="1"/>
      <charset val="238"/>
    </font>
    <font>
      <b/>
      <i/>
      <sz val="12"/>
      <name val="Palatino Linotype"/>
      <family val="1"/>
      <charset val="238"/>
    </font>
    <font>
      <i/>
      <sz val="12"/>
      <name val="Palatino Linotype"/>
      <family val="1"/>
      <charset val="238"/>
    </font>
    <font>
      <i/>
      <sz val="9"/>
      <name val="Palatino Linotype"/>
      <family val="1"/>
      <charset val="238"/>
    </font>
    <font>
      <b/>
      <i/>
      <sz val="12"/>
      <color indexed="8"/>
      <name val="Palatino Linotype"/>
      <family val="1"/>
      <charset val="238"/>
    </font>
    <font>
      <i/>
      <sz val="12"/>
      <color indexed="8"/>
      <name val="Palatino Linotype"/>
      <family val="1"/>
      <charset val="238"/>
    </font>
    <font>
      <i/>
      <sz val="11"/>
      <color indexed="8"/>
      <name val="Palatino Linotype"/>
      <family val="1"/>
      <charset val="1"/>
    </font>
    <font>
      <i/>
      <sz val="12"/>
      <color indexed="8"/>
      <name val="Calibri"/>
      <family val="2"/>
      <charset val="238"/>
    </font>
    <font>
      <b/>
      <i/>
      <sz val="12"/>
      <name val="Palatino Linotype"/>
      <family val="1"/>
      <charset val="1"/>
    </font>
    <font>
      <i/>
      <sz val="12"/>
      <name val="Palatino Linotype"/>
      <family val="1"/>
      <charset val="1"/>
    </font>
    <font>
      <sz val="9"/>
      <color indexed="8"/>
      <name val="Arial"/>
      <family val="2"/>
      <charset val="238"/>
    </font>
    <font>
      <b/>
      <sz val="9"/>
      <color indexed="8"/>
      <name val="Palatino Linotype"/>
      <family val="1"/>
      <charset val="1"/>
    </font>
    <font>
      <b/>
      <i/>
      <sz val="9"/>
      <color indexed="8"/>
      <name val="Palatino Linotype"/>
      <family val="1"/>
      <charset val="1"/>
    </font>
    <font>
      <i/>
      <sz val="9"/>
      <name val="Calibri"/>
      <family val="2"/>
      <charset val="238"/>
    </font>
    <font>
      <i/>
      <sz val="9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1"/>
      <color indexed="8"/>
      <name val="Palatino Linotype"/>
      <family val="1"/>
      <charset val="1"/>
    </font>
    <font>
      <sz val="12"/>
      <name val="Calibri"/>
      <family val="2"/>
      <charset val="238"/>
    </font>
    <font>
      <b/>
      <i/>
      <sz val="11"/>
      <name val="Calibri"/>
      <family val="2"/>
      <charset val="238"/>
    </font>
    <font>
      <i/>
      <sz val="10"/>
      <color indexed="8"/>
      <name val="Palatino Linotype"/>
      <family val="1"/>
      <charset val="238"/>
    </font>
    <font>
      <sz val="11"/>
      <color theme="0"/>
      <name val="Calibri"/>
      <family val="2"/>
      <charset val="238"/>
    </font>
    <font>
      <sz val="9"/>
      <color theme="0"/>
      <name val="Palatino Linotype"/>
      <family val="1"/>
      <charset val="238"/>
    </font>
    <font>
      <i/>
      <sz val="9"/>
      <color theme="0"/>
      <name val="Calibri"/>
      <family val="2"/>
      <charset val="238"/>
    </font>
    <font>
      <sz val="9"/>
      <color theme="0"/>
      <name val="Calibri"/>
      <family val="2"/>
      <charset val="238"/>
    </font>
    <font>
      <sz val="12"/>
      <color theme="1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Palatino Linotype"/>
      <family val="1"/>
      <charset val="1"/>
    </font>
    <font>
      <sz val="12"/>
      <color theme="0"/>
      <name val="Palatino Linotype"/>
      <family val="1"/>
      <charset val="238"/>
    </font>
    <font>
      <sz val="11"/>
      <color theme="0"/>
      <name val="Palatino Linotype"/>
      <family val="1"/>
      <charset val="238"/>
    </font>
    <font>
      <sz val="11"/>
      <color theme="0"/>
      <name val="Palatino Linotype"/>
      <family val="1"/>
      <charset val="1"/>
    </font>
    <font>
      <sz val="12"/>
      <color theme="0"/>
      <name val="Calibri"/>
      <family val="2"/>
      <charset val="238"/>
    </font>
    <font>
      <sz val="7"/>
      <color indexed="8"/>
      <name val="Palatino Linotype"/>
      <family val="1"/>
      <charset val="238"/>
    </font>
    <font>
      <b/>
      <sz val="7"/>
      <color indexed="8"/>
      <name val="Palatino Linotype"/>
      <family val="1"/>
      <charset val="238"/>
    </font>
    <font>
      <b/>
      <sz val="8"/>
      <color indexed="8"/>
      <name val="Palatino Linotype"/>
      <family val="1"/>
      <charset val="238"/>
    </font>
    <font>
      <i/>
      <sz val="9"/>
      <color theme="0"/>
      <name val="Palatino Linotyp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</fills>
  <borders count="28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ck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ck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3">
    <xf numFmtId="0" fontId="0" fillId="0" borderId="0"/>
    <xf numFmtId="164" fontId="56" fillId="0" borderId="0" applyFill="0" applyBorder="0" applyAlignment="0" applyProtection="0"/>
    <xf numFmtId="164" fontId="56" fillId="0" borderId="0" applyFill="0" applyBorder="0" applyAlignment="0" applyProtection="0"/>
    <xf numFmtId="164" fontId="56" fillId="0" borderId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9" fontId="56" fillId="0" borderId="0" applyFill="0" applyBorder="0" applyAlignment="0" applyProtection="0"/>
  </cellStyleXfs>
  <cellXfs count="1686">
    <xf numFmtId="0" fontId="0" fillId="0" borderId="0" xfId="0"/>
    <xf numFmtId="0" fontId="5" fillId="2" borderId="0" xfId="19" applyFont="1" applyFill="1" applyProtection="1"/>
    <xf numFmtId="3" fontId="5" fillId="2" borderId="0" xfId="19" applyNumberFormat="1" applyFont="1" applyFill="1" applyAlignment="1" applyProtection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0" fillId="2" borderId="0" xfId="0" applyFill="1"/>
    <xf numFmtId="0" fontId="11" fillId="2" borderId="0" xfId="0" applyFont="1" applyFill="1"/>
    <xf numFmtId="0" fontId="9" fillId="2" borderId="0" xfId="19" applyFont="1" applyFill="1" applyBorder="1" applyProtection="1"/>
    <xf numFmtId="3" fontId="9" fillId="2" borderId="0" xfId="19" applyNumberFormat="1" applyFont="1" applyFill="1" applyBorder="1" applyAlignment="1" applyProtection="1">
      <alignment horizontal="right" vertical="center"/>
    </xf>
    <xf numFmtId="165" fontId="10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right" vertical="center"/>
    </xf>
    <xf numFmtId="3" fontId="13" fillId="2" borderId="1" xfId="19" applyNumberFormat="1" applyFont="1" applyFill="1" applyBorder="1" applyAlignment="1" applyProtection="1">
      <alignment horizontal="right" vertical="center"/>
    </xf>
    <xf numFmtId="0" fontId="12" fillId="2" borderId="2" xfId="19" applyFont="1" applyFill="1" applyBorder="1" applyAlignment="1" applyProtection="1">
      <alignment horizontal="center" vertical="center" wrapText="1"/>
    </xf>
    <xf numFmtId="0" fontId="12" fillId="2" borderId="3" xfId="19" applyFont="1" applyFill="1" applyBorder="1" applyAlignment="1" applyProtection="1">
      <alignment horizontal="center" vertical="center" wrapText="1"/>
    </xf>
    <xf numFmtId="3" fontId="12" fillId="2" borderId="4" xfId="19" applyNumberFormat="1" applyFont="1" applyFill="1" applyBorder="1" applyAlignment="1" applyProtection="1">
      <alignment horizontal="center" vertical="center" wrapText="1"/>
    </xf>
    <xf numFmtId="0" fontId="15" fillId="2" borderId="5" xfId="19" applyFont="1" applyFill="1" applyBorder="1" applyAlignment="1" applyProtection="1">
      <alignment horizontal="center" vertical="center" wrapText="1"/>
    </xf>
    <xf numFmtId="0" fontId="15" fillId="2" borderId="6" xfId="19" applyFont="1" applyFill="1" applyBorder="1" applyAlignment="1" applyProtection="1">
      <alignment horizontal="center" vertical="center" wrapText="1"/>
    </xf>
    <xf numFmtId="3" fontId="15" fillId="2" borderId="7" xfId="19" applyNumberFormat="1" applyFont="1" applyFill="1" applyBorder="1" applyAlignment="1" applyProtection="1">
      <alignment horizontal="center" vertical="center" wrapText="1"/>
    </xf>
    <xf numFmtId="3" fontId="8" fillId="2" borderId="8" xfId="0" applyNumberFormat="1" applyFont="1" applyFill="1" applyBorder="1" applyAlignment="1">
      <alignment horizontal="center" vertical="center"/>
    </xf>
    <xf numFmtId="0" fontId="15" fillId="2" borderId="2" xfId="19" applyFont="1" applyFill="1" applyBorder="1" applyAlignment="1" applyProtection="1">
      <alignment horizontal="left" vertical="center" wrapText="1" indent="1"/>
    </xf>
    <xf numFmtId="0" fontId="15" fillId="2" borderId="3" xfId="19" applyFont="1" applyFill="1" applyBorder="1" applyAlignment="1" applyProtection="1">
      <alignment horizontal="left" vertical="center" wrapText="1" indent="1"/>
    </xf>
    <xf numFmtId="3" fontId="15" fillId="2" borderId="4" xfId="19" applyNumberFormat="1" applyFont="1" applyFill="1" applyBorder="1" applyAlignment="1" applyProtection="1">
      <alignment horizontal="center" vertical="center" wrapText="1"/>
    </xf>
    <xf numFmtId="49" fontId="16" fillId="2" borderId="9" xfId="19" applyNumberFormat="1" applyFont="1" applyFill="1" applyBorder="1" applyAlignment="1" applyProtection="1">
      <alignment horizontal="left" vertical="center" wrapText="1" indent="1"/>
    </xf>
    <xf numFmtId="0" fontId="16" fillId="2" borderId="10" xfId="0" applyFont="1" applyFill="1" applyBorder="1" applyAlignment="1" applyProtection="1">
      <alignment horizontal="left" wrapText="1" indent="1"/>
    </xf>
    <xf numFmtId="3" fontId="16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>
      <alignment horizontal="right" vertical="center"/>
    </xf>
    <xf numFmtId="3" fontId="0" fillId="2" borderId="0" xfId="0" applyNumberFormat="1" applyFill="1"/>
    <xf numFmtId="167" fontId="0" fillId="2" borderId="0" xfId="0" applyNumberFormat="1" applyFill="1"/>
    <xf numFmtId="49" fontId="16" fillId="2" borderId="13" xfId="19" applyNumberFormat="1" applyFont="1" applyFill="1" applyBorder="1" applyAlignment="1" applyProtection="1">
      <alignment horizontal="left" vertical="center" wrapText="1" indent="1"/>
    </xf>
    <xf numFmtId="0" fontId="16" fillId="2" borderId="14" xfId="0" applyFont="1" applyFill="1" applyBorder="1" applyAlignment="1" applyProtection="1">
      <alignment horizontal="left" wrapText="1" indent="1"/>
    </xf>
    <xf numFmtId="3" fontId="16" fillId="2" borderId="15" xfId="0" applyNumberFormat="1" applyFont="1" applyFill="1" applyBorder="1" applyAlignment="1" applyProtection="1">
      <alignment horizontal="right" vertical="center" wrapText="1"/>
    </xf>
    <xf numFmtId="0" fontId="15" fillId="2" borderId="3" xfId="0" applyFont="1" applyFill="1" applyBorder="1" applyAlignment="1" applyProtection="1">
      <alignment horizontal="left" vertical="center" wrapText="1" indent="1"/>
    </xf>
    <xf numFmtId="3" fontId="15" fillId="2" borderId="4" xfId="19" applyNumberFormat="1" applyFont="1" applyFill="1" applyBorder="1" applyAlignment="1" applyProtection="1">
      <alignment horizontal="right" vertical="center" wrapText="1"/>
    </xf>
    <xf numFmtId="49" fontId="16" fillId="2" borderId="16" xfId="19" applyNumberFormat="1" applyFont="1" applyFill="1" applyBorder="1" applyAlignment="1" applyProtection="1">
      <alignment horizontal="left" vertical="center" wrapText="1" indent="1"/>
    </xf>
    <xf numFmtId="0" fontId="17" fillId="2" borderId="17" xfId="0" applyFont="1" applyFill="1" applyBorder="1" applyAlignment="1" applyProtection="1">
      <alignment horizontal="left" wrapText="1" indent="1"/>
    </xf>
    <xf numFmtId="3" fontId="17" fillId="2" borderId="18" xfId="0" applyNumberFormat="1" applyFont="1" applyFill="1" applyBorder="1" applyAlignment="1" applyProtection="1">
      <alignment horizontal="right" vertical="center" wrapText="1"/>
    </xf>
    <xf numFmtId="0" fontId="16" fillId="2" borderId="17" xfId="0" applyFont="1" applyFill="1" applyBorder="1" applyAlignment="1" applyProtection="1">
      <alignment horizontal="left" wrapText="1" indent="1"/>
    </xf>
    <xf numFmtId="3" fontId="16" fillId="2" borderId="18" xfId="0" applyNumberFormat="1" applyFont="1" applyFill="1" applyBorder="1" applyAlignment="1" applyProtection="1">
      <alignment horizontal="right" vertical="center" wrapText="1"/>
    </xf>
    <xf numFmtId="0" fontId="16" fillId="2" borderId="19" xfId="19" applyFont="1" applyFill="1" applyBorder="1" applyAlignment="1" applyProtection="1">
      <alignment horizontal="left" vertical="center" wrapText="1" indent="1"/>
    </xf>
    <xf numFmtId="0" fontId="16" fillId="2" borderId="20" xfId="19" applyFont="1" applyFill="1" applyBorder="1" applyAlignment="1" applyProtection="1">
      <alignment horizontal="left" vertical="center" wrapText="1" indent="1"/>
    </xf>
    <xf numFmtId="3" fontId="16" fillId="2" borderId="11" xfId="19" applyNumberFormat="1" applyFont="1" applyFill="1" applyBorder="1" applyAlignment="1" applyProtection="1">
      <alignment horizontal="right" vertical="center" wrapText="1"/>
    </xf>
    <xf numFmtId="0" fontId="17" fillId="2" borderId="14" xfId="0" applyFont="1" applyFill="1" applyBorder="1" applyAlignment="1" applyProtection="1">
      <alignment horizontal="left" wrapText="1" indent="1"/>
    </xf>
    <xf numFmtId="3" fontId="17" fillId="2" borderId="15" xfId="0" applyNumberFormat="1" applyFont="1" applyFill="1" applyBorder="1" applyAlignment="1" applyProtection="1">
      <alignment horizontal="right" vertical="center" wrapText="1"/>
    </xf>
    <xf numFmtId="3" fontId="16" fillId="2" borderId="7" xfId="0" applyNumberFormat="1" applyFont="1" applyFill="1" applyBorder="1" applyAlignment="1" applyProtection="1">
      <alignment horizontal="right" vertical="center" wrapText="1"/>
    </xf>
    <xf numFmtId="167" fontId="0" fillId="2" borderId="0" xfId="0" applyNumberFormat="1" applyFill="1" applyAlignment="1">
      <alignment horizontal="center"/>
    </xf>
    <xf numFmtId="0" fontId="15" fillId="2" borderId="2" xfId="0" applyFont="1" applyFill="1" applyBorder="1" applyAlignment="1" applyProtection="1">
      <alignment wrapText="1"/>
    </xf>
    <xf numFmtId="3" fontId="15" fillId="2" borderId="4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Alignment="1">
      <alignment horizontal="center"/>
    </xf>
    <xf numFmtId="0" fontId="16" fillId="2" borderId="17" xfId="0" applyFont="1" applyFill="1" applyBorder="1" applyAlignment="1" applyProtection="1">
      <alignment wrapText="1"/>
    </xf>
    <xf numFmtId="0" fontId="16" fillId="2" borderId="9" xfId="0" applyFont="1" applyFill="1" applyBorder="1" applyAlignment="1" applyProtection="1">
      <alignment wrapText="1"/>
    </xf>
    <xf numFmtId="0" fontId="16" fillId="2" borderId="13" xfId="0" applyFont="1" applyFill="1" applyBorder="1" applyAlignment="1" applyProtection="1">
      <alignment wrapText="1"/>
    </xf>
    <xf numFmtId="0" fontId="16" fillId="2" borderId="16" xfId="0" applyFont="1" applyFill="1" applyBorder="1" applyAlignment="1" applyProtection="1">
      <alignment wrapText="1"/>
    </xf>
    <xf numFmtId="3" fontId="8" fillId="2" borderId="21" xfId="0" applyNumberFormat="1" applyFont="1" applyFill="1" applyBorder="1" applyAlignment="1">
      <alignment horizontal="right" vertical="center"/>
    </xf>
    <xf numFmtId="3" fontId="15" fillId="2" borderId="4" xfId="19" applyNumberFormat="1" applyFont="1" applyFill="1" applyBorder="1" applyAlignment="1" applyProtection="1">
      <alignment horizontal="right" vertical="center" wrapText="1"/>
      <protection locked="0"/>
    </xf>
    <xf numFmtId="3" fontId="8" fillId="2" borderId="22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 applyProtection="1">
      <alignment wrapText="1"/>
    </xf>
    <xf numFmtId="0" fontId="15" fillId="2" borderId="23" xfId="0" applyFont="1" applyFill="1" applyBorder="1" applyAlignment="1" applyProtection="1">
      <alignment wrapText="1"/>
    </xf>
    <xf numFmtId="0" fontId="15" fillId="2" borderId="24" xfId="0" applyFont="1" applyFill="1" applyBorder="1" applyAlignment="1" applyProtection="1">
      <alignment wrapText="1"/>
    </xf>
    <xf numFmtId="3" fontId="15" fillId="2" borderId="25" xfId="19" applyNumberFormat="1" applyFont="1" applyFill="1" applyBorder="1" applyAlignment="1" applyProtection="1">
      <alignment horizontal="center" vertical="center" wrapText="1"/>
    </xf>
    <xf numFmtId="0" fontId="15" fillId="2" borderId="0" xfId="19" applyFont="1" applyFill="1" applyBorder="1" applyAlignment="1" applyProtection="1">
      <alignment horizontal="center" vertical="center" wrapText="1"/>
    </xf>
    <xf numFmtId="0" fontId="15" fillId="2" borderId="0" xfId="19" applyFont="1" applyFill="1" applyBorder="1" applyAlignment="1" applyProtection="1">
      <alignment vertical="center" wrapText="1"/>
    </xf>
    <xf numFmtId="3" fontId="15" fillId="2" borderId="0" xfId="19" applyNumberFormat="1" applyFont="1" applyFill="1" applyBorder="1" applyAlignment="1" applyProtection="1">
      <alignment horizontal="right" vertical="center" wrapText="1"/>
    </xf>
    <xf numFmtId="3" fontId="18" fillId="2" borderId="0" xfId="19" applyNumberFormat="1" applyFont="1" applyFill="1" applyBorder="1" applyAlignment="1" applyProtection="1">
      <alignment horizontal="right" vertical="center"/>
    </xf>
    <xf numFmtId="0" fontId="15" fillId="2" borderId="26" xfId="19" applyFont="1" applyFill="1" applyBorder="1" applyAlignment="1" applyProtection="1">
      <alignment horizontal="center" vertical="center" wrapText="1"/>
    </xf>
    <xf numFmtId="3" fontId="8" fillId="2" borderId="27" xfId="0" applyNumberFormat="1" applyFont="1" applyFill="1" applyBorder="1" applyAlignment="1">
      <alignment horizontal="center" vertical="center"/>
    </xf>
    <xf numFmtId="0" fontId="15" fillId="2" borderId="26" xfId="19" applyFont="1" applyFill="1" applyBorder="1" applyAlignment="1" applyProtection="1">
      <alignment vertical="center" wrapText="1"/>
    </xf>
    <xf numFmtId="0" fontId="16" fillId="2" borderId="10" xfId="19" applyFont="1" applyFill="1" applyBorder="1" applyAlignment="1" applyProtection="1">
      <alignment horizontal="left" vertical="center" wrapText="1" indent="1"/>
    </xf>
    <xf numFmtId="0" fontId="16" fillId="2" borderId="14" xfId="19" applyFont="1" applyFill="1" applyBorder="1" applyAlignment="1" applyProtection="1">
      <alignment horizontal="left" vertical="center" wrapText="1" indent="1"/>
    </xf>
    <xf numFmtId="3" fontId="16" fillId="2" borderId="15" xfId="19" applyNumberFormat="1" applyFont="1" applyFill="1" applyBorder="1" applyAlignment="1" applyProtection="1">
      <alignment horizontal="right" vertical="center" wrapText="1"/>
    </xf>
    <xf numFmtId="0" fontId="17" fillId="2" borderId="14" xfId="19" applyFont="1" applyFill="1" applyBorder="1" applyAlignment="1" applyProtection="1">
      <alignment horizontal="left" vertical="center" wrapText="1" indent="1"/>
    </xf>
    <xf numFmtId="3" fontId="17" fillId="2" borderId="15" xfId="19" applyNumberFormat="1" applyFont="1" applyFill="1" applyBorder="1" applyAlignment="1" applyProtection="1">
      <alignment horizontal="right" vertical="center" wrapText="1"/>
    </xf>
    <xf numFmtId="0" fontId="17" fillId="2" borderId="14" xfId="19" applyFont="1" applyFill="1" applyBorder="1" applyAlignment="1" applyProtection="1">
      <alignment horizontal="left" indent="6"/>
    </xf>
    <xf numFmtId="3" fontId="17" fillId="2" borderId="15" xfId="19" applyNumberFormat="1" applyFont="1" applyFill="1" applyBorder="1" applyAlignment="1" applyProtection="1">
      <alignment horizontal="right" vertical="center"/>
    </xf>
    <xf numFmtId="0" fontId="17" fillId="2" borderId="14" xfId="19" applyFont="1" applyFill="1" applyBorder="1" applyAlignment="1" applyProtection="1">
      <alignment horizontal="left" vertical="center" wrapText="1" indent="6"/>
    </xf>
    <xf numFmtId="0" fontId="16" fillId="2" borderId="17" xfId="19" applyFont="1" applyFill="1" applyBorder="1" applyAlignment="1" applyProtection="1">
      <alignment horizontal="left" vertical="center" wrapText="1" indent="6"/>
    </xf>
    <xf numFmtId="3" fontId="16" fillId="2" borderId="18" xfId="19" applyNumberFormat="1" applyFont="1" applyFill="1" applyBorder="1" applyAlignment="1" applyProtection="1">
      <alignment horizontal="right" vertical="center" wrapText="1"/>
    </xf>
    <xf numFmtId="3" fontId="8" fillId="2" borderId="28" xfId="0" applyNumberFormat="1" applyFont="1" applyFill="1" applyBorder="1" applyAlignment="1">
      <alignment horizontal="right" vertical="center"/>
    </xf>
    <xf numFmtId="0" fontId="17" fillId="2" borderId="17" xfId="19" applyFont="1" applyFill="1" applyBorder="1" applyAlignment="1" applyProtection="1">
      <alignment horizontal="left" vertical="center" wrapText="1" indent="1"/>
    </xf>
    <xf numFmtId="3" fontId="17" fillId="2" borderId="7" xfId="19" applyNumberFormat="1" applyFont="1" applyFill="1" applyBorder="1" applyAlignment="1" applyProtection="1">
      <alignment horizontal="right" vertical="center" wrapText="1"/>
    </xf>
    <xf numFmtId="0" fontId="16" fillId="2" borderId="17" xfId="19" applyFont="1" applyFill="1" applyBorder="1" applyAlignment="1" applyProtection="1">
      <alignment horizontal="left" vertical="center" wrapText="1" indent="1"/>
    </xf>
    <xf numFmtId="3" fontId="17" fillId="2" borderId="18" xfId="19" applyNumberFormat="1" applyFont="1" applyFill="1" applyBorder="1" applyAlignment="1" applyProtection="1">
      <alignment horizontal="right" vertical="center" wrapText="1"/>
    </xf>
    <xf numFmtId="0" fontId="16" fillId="2" borderId="17" xfId="0" applyFont="1" applyFill="1" applyBorder="1" applyAlignment="1" applyProtection="1">
      <alignment horizontal="left" vertical="center" wrapText="1" indent="1"/>
    </xf>
    <xf numFmtId="0" fontId="17" fillId="2" borderId="14" xfId="0" applyFont="1" applyFill="1" applyBorder="1" applyAlignment="1" applyProtection="1">
      <alignment horizontal="left" vertical="center" wrapText="1" indent="1"/>
    </xf>
    <xf numFmtId="0" fontId="17" fillId="2" borderId="10" xfId="19" applyFont="1" applyFill="1" applyBorder="1" applyAlignment="1" applyProtection="1">
      <alignment horizontal="left" vertical="center" wrapText="1" indent="6"/>
    </xf>
    <xf numFmtId="3" fontId="17" fillId="2" borderId="11" xfId="19" applyNumberFormat="1" applyFont="1" applyFill="1" applyBorder="1" applyAlignment="1" applyProtection="1">
      <alignment horizontal="right" vertical="center" wrapText="1"/>
    </xf>
    <xf numFmtId="0" fontId="17" fillId="2" borderId="17" xfId="19" applyFont="1" applyFill="1" applyBorder="1" applyAlignment="1" applyProtection="1">
      <alignment horizontal="left" vertical="center" wrapText="1" indent="6"/>
    </xf>
    <xf numFmtId="3" fontId="15" fillId="2" borderId="26" xfId="19" applyNumberFormat="1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>
      <alignment horizontal="right" vertical="center"/>
    </xf>
    <xf numFmtId="0" fontId="16" fillId="2" borderId="10" xfId="19" applyFont="1" applyFill="1" applyBorder="1" applyAlignment="1" applyProtection="1">
      <alignment horizontal="left" vertical="center" wrapText="1"/>
    </xf>
    <xf numFmtId="0" fontId="16" fillId="2" borderId="6" xfId="19" applyFont="1" applyFill="1" applyBorder="1" applyAlignment="1" applyProtection="1">
      <alignment horizontal="left" vertical="center" wrapText="1"/>
    </xf>
    <xf numFmtId="3" fontId="16" fillId="2" borderId="7" xfId="19" applyNumberFormat="1" applyFont="1" applyFill="1" applyBorder="1" applyAlignment="1" applyProtection="1">
      <alignment horizontal="right" vertical="center" wrapText="1"/>
    </xf>
    <xf numFmtId="0" fontId="20" fillId="2" borderId="0" xfId="0" applyFont="1" applyFill="1"/>
    <xf numFmtId="0" fontId="16" fillId="2" borderId="6" xfId="19" applyFont="1" applyFill="1" applyBorder="1" applyAlignment="1" applyProtection="1">
      <alignment horizontal="left" vertical="center" wrapText="1" indent="1"/>
    </xf>
    <xf numFmtId="3" fontId="15" fillId="2" borderId="26" xfId="0" applyNumberFormat="1" applyFont="1" applyFill="1" applyBorder="1" applyAlignment="1" applyProtection="1">
      <alignment horizontal="center" vertical="center" wrapText="1"/>
    </xf>
    <xf numFmtId="0" fontId="21" fillId="2" borderId="0" xfId="19" applyFont="1" applyFill="1" applyProtection="1"/>
    <xf numFmtId="3" fontId="21" fillId="2" borderId="0" xfId="19" applyNumberFormat="1" applyFont="1" applyFill="1" applyAlignment="1" applyProtection="1">
      <alignment horizontal="right" vertical="center"/>
    </xf>
    <xf numFmtId="0" fontId="12" fillId="2" borderId="2" xfId="19" applyFont="1" applyFill="1" applyBorder="1" applyAlignment="1" applyProtection="1">
      <alignment horizontal="left" vertical="center" wrapText="1" indent="1"/>
    </xf>
    <xf numFmtId="0" fontId="12" fillId="2" borderId="29" xfId="19" applyFont="1" applyFill="1" applyBorder="1" applyAlignment="1" applyProtection="1">
      <alignment vertical="center" wrapText="1"/>
    </xf>
    <xf numFmtId="3" fontId="12" fillId="2" borderId="30" xfId="19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0" fillId="0" borderId="0" xfId="0" applyFont="1" applyFill="1"/>
    <xf numFmtId="0" fontId="10" fillId="0" borderId="0" xfId="0" applyFont="1"/>
    <xf numFmtId="3" fontId="10" fillId="2" borderId="0" xfId="9" applyNumberFormat="1" applyFont="1" applyFill="1" applyBorder="1" applyAlignment="1"/>
    <xf numFmtId="0" fontId="6" fillId="0" borderId="0" xfId="13" applyFont="1" applyAlignment="1">
      <alignment horizontal="center" vertical="center"/>
    </xf>
    <xf numFmtId="0" fontId="16" fillId="0" borderId="0" xfId="13" applyFont="1" applyAlignment="1">
      <alignment vertical="center"/>
    </xf>
    <xf numFmtId="0" fontId="15" fillId="0" borderId="0" xfId="13" applyFont="1" applyAlignment="1">
      <alignment horizontal="center" vertical="center" wrapText="1"/>
    </xf>
    <xf numFmtId="0" fontId="16" fillId="0" borderId="0" xfId="13" applyFont="1" applyAlignment="1">
      <alignment vertical="center" wrapText="1"/>
    </xf>
    <xf numFmtId="0" fontId="12" fillId="0" borderId="31" xfId="0" applyFont="1" applyFill="1" applyBorder="1" applyAlignment="1" applyProtection="1">
      <alignment vertical="center"/>
    </xf>
    <xf numFmtId="0" fontId="12" fillId="0" borderId="32" xfId="0" applyFont="1" applyFill="1" applyBorder="1" applyAlignment="1" applyProtection="1">
      <alignment horizontal="center" vertical="center"/>
    </xf>
    <xf numFmtId="0" fontId="12" fillId="0" borderId="33" xfId="0" applyFont="1" applyFill="1" applyBorder="1" applyAlignment="1" applyProtection="1">
      <alignment horizontal="center" vertical="center"/>
    </xf>
    <xf numFmtId="49" fontId="21" fillId="0" borderId="19" xfId="0" applyNumberFormat="1" applyFont="1" applyFill="1" applyBorder="1" applyAlignment="1" applyProtection="1">
      <alignment vertical="center"/>
    </xf>
    <xf numFmtId="3" fontId="21" fillId="0" borderId="34" xfId="0" applyNumberFormat="1" applyFont="1" applyFill="1" applyBorder="1" applyAlignment="1" applyProtection="1">
      <alignment vertical="center"/>
      <protection locked="0"/>
    </xf>
    <xf numFmtId="3" fontId="21" fillId="0" borderId="35" xfId="0" applyNumberFormat="1" applyFont="1" applyFill="1" applyBorder="1" applyAlignment="1" applyProtection="1">
      <alignment vertical="center"/>
    </xf>
    <xf numFmtId="49" fontId="21" fillId="0" borderId="13" xfId="0" applyNumberFormat="1" applyFont="1" applyFill="1" applyBorder="1" applyAlignment="1" applyProtection="1">
      <alignment vertical="center"/>
    </xf>
    <xf numFmtId="3" fontId="21" fillId="0" borderId="36" xfId="0" applyNumberFormat="1" applyFont="1" applyFill="1" applyBorder="1" applyAlignment="1" applyProtection="1">
      <alignment vertical="center"/>
      <protection locked="0"/>
    </xf>
    <xf numFmtId="3" fontId="21" fillId="0" borderId="37" xfId="0" applyNumberFormat="1" applyFont="1" applyFill="1" applyBorder="1" applyAlignment="1" applyProtection="1">
      <alignment vertical="center"/>
    </xf>
    <xf numFmtId="49" fontId="21" fillId="0" borderId="16" xfId="0" applyNumberFormat="1" applyFont="1" applyFill="1" applyBorder="1" applyAlignment="1" applyProtection="1">
      <alignment vertical="center"/>
      <protection locked="0"/>
    </xf>
    <xf numFmtId="3" fontId="21" fillId="0" borderId="38" xfId="0" applyNumberFormat="1" applyFont="1" applyFill="1" applyBorder="1" applyAlignment="1" applyProtection="1">
      <alignment vertical="center"/>
      <protection locked="0"/>
    </xf>
    <xf numFmtId="49" fontId="12" fillId="0" borderId="2" xfId="0" applyNumberFormat="1" applyFont="1" applyFill="1" applyBorder="1" applyAlignment="1" applyProtection="1">
      <alignment vertical="center"/>
    </xf>
    <xf numFmtId="3" fontId="12" fillId="0" borderId="29" xfId="0" applyNumberFormat="1" applyFont="1" applyFill="1" applyBorder="1" applyAlignment="1" applyProtection="1">
      <alignment vertical="center"/>
    </xf>
    <xf numFmtId="3" fontId="12" fillId="0" borderId="30" xfId="0" applyNumberFormat="1" applyFont="1" applyFill="1" applyBorder="1" applyAlignment="1" applyProtection="1">
      <alignment vertical="center"/>
    </xf>
    <xf numFmtId="0" fontId="39" fillId="0" borderId="0" xfId="0" applyFont="1" applyFill="1" applyAlignment="1" applyProtection="1">
      <alignment vertical="center"/>
    </xf>
    <xf numFmtId="49" fontId="21" fillId="0" borderId="13" xfId="0" applyNumberFormat="1" applyFont="1" applyFill="1" applyBorder="1" applyAlignment="1" applyProtection="1">
      <alignment horizontal="left" vertical="center"/>
    </xf>
    <xf numFmtId="49" fontId="21" fillId="0" borderId="13" xfId="0" applyNumberFormat="1" applyFont="1" applyFill="1" applyBorder="1" applyAlignment="1" applyProtection="1">
      <alignment vertical="center"/>
      <protection locked="0"/>
    </xf>
    <xf numFmtId="3" fontId="12" fillId="0" borderId="38" xfId="0" applyNumberFormat="1" applyFont="1" applyFill="1" applyBorder="1" applyAlignment="1" applyProtection="1">
      <alignment vertical="center"/>
      <protection locked="0"/>
    </xf>
    <xf numFmtId="3" fontId="12" fillId="0" borderId="37" xfId="0" applyNumberFormat="1" applyFont="1" applyFill="1" applyBorder="1" applyAlignment="1" applyProtection="1">
      <alignment vertical="center"/>
    </xf>
    <xf numFmtId="0" fontId="39" fillId="0" borderId="0" xfId="0" applyFont="1" applyFill="1" applyProtection="1"/>
    <xf numFmtId="0" fontId="21" fillId="0" borderId="0" xfId="7" applyFont="1" applyBorder="1" applyAlignment="1">
      <alignment horizontal="center" vertical="center"/>
    </xf>
    <xf numFmtId="0" fontId="21" fillId="0" borderId="0" xfId="7" applyFont="1" applyBorder="1"/>
    <xf numFmtId="3" fontId="21" fillId="0" borderId="0" xfId="7" applyNumberFormat="1" applyFont="1" applyBorder="1"/>
    <xf numFmtId="0" fontId="21" fillId="0" borderId="0" xfId="7" applyFont="1" applyBorder="1" applyAlignment="1">
      <alignment horizontal="right"/>
    </xf>
    <xf numFmtId="168" fontId="21" fillId="0" borderId="0" xfId="7" applyNumberFormat="1" applyFont="1" applyBorder="1"/>
    <xf numFmtId="3" fontId="23" fillId="0" borderId="0" xfId="7" applyNumberFormat="1" applyFont="1" applyBorder="1" applyAlignment="1">
      <alignment vertical="center"/>
    </xf>
    <xf numFmtId="0" fontId="23" fillId="0" borderId="0" xfId="7" applyFont="1" applyBorder="1" applyAlignment="1">
      <alignment horizontal="right" vertical="center"/>
    </xf>
    <xf numFmtId="0" fontId="23" fillId="0" borderId="0" xfId="7" applyFont="1" applyBorder="1" applyAlignment="1">
      <alignment vertical="center"/>
    </xf>
    <xf numFmtId="3" fontId="23" fillId="0" borderId="0" xfId="7" applyNumberFormat="1" applyFont="1" applyBorder="1" applyAlignment="1">
      <alignment horizontal="right" vertical="center"/>
    </xf>
    <xf numFmtId="168" fontId="23" fillId="0" borderId="0" xfId="7" applyNumberFormat="1" applyFont="1" applyBorder="1" applyAlignment="1">
      <alignment vertical="center"/>
    </xf>
    <xf numFmtId="0" fontId="6" fillId="0" borderId="0" xfId="7" applyFont="1" applyBorder="1" applyAlignment="1">
      <alignment horizontal="center" vertical="center"/>
    </xf>
    <xf numFmtId="168" fontId="21" fillId="0" borderId="0" xfId="7" applyNumberFormat="1" applyFont="1" applyBorder="1" applyAlignment="1">
      <alignment vertical="center"/>
    </xf>
    <xf numFmtId="0" fontId="21" fillId="0" borderId="0" xfId="7" applyFont="1" applyBorder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12" fillId="0" borderId="39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/>
    </xf>
    <xf numFmtId="0" fontId="12" fillId="0" borderId="27" xfId="7" applyFont="1" applyBorder="1" applyAlignment="1">
      <alignment horizontal="center"/>
    </xf>
    <xf numFmtId="3" fontId="12" fillId="0" borderId="0" xfId="7" applyNumberFormat="1" applyFont="1" applyBorder="1" applyAlignment="1">
      <alignment horizontal="center"/>
    </xf>
    <xf numFmtId="0" fontId="21" fillId="0" borderId="40" xfId="7" applyFont="1" applyBorder="1" applyAlignment="1">
      <alignment horizontal="center" vertical="center"/>
    </xf>
    <xf numFmtId="3" fontId="21" fillId="0" borderId="6" xfId="7" applyNumberFormat="1" applyFont="1" applyBorder="1"/>
    <xf numFmtId="3" fontId="21" fillId="0" borderId="41" xfId="7" applyNumberFormat="1" applyFont="1" applyBorder="1"/>
    <xf numFmtId="0" fontId="21" fillId="0" borderId="0" xfId="7" applyFont="1" applyFill="1" applyBorder="1"/>
    <xf numFmtId="0" fontId="21" fillId="0" borderId="0" xfId="7" applyFont="1" applyBorder="1" applyAlignment="1">
      <alignment wrapText="1"/>
    </xf>
    <xf numFmtId="0" fontId="21" fillId="0" borderId="0" xfId="7" applyFont="1" applyFill="1" applyBorder="1" applyAlignment="1">
      <alignment vertical="top"/>
    </xf>
    <xf numFmtId="3" fontId="21" fillId="0" borderId="6" xfId="7" applyNumberFormat="1" applyFont="1" applyBorder="1" applyAlignment="1">
      <alignment vertical="top"/>
    </xf>
    <xf numFmtId="3" fontId="21" fillId="0" borderId="0" xfId="7" applyNumberFormat="1" applyFont="1" applyBorder="1" applyAlignment="1">
      <alignment vertical="top"/>
    </xf>
    <xf numFmtId="0" fontId="12" fillId="0" borderId="42" xfId="7" applyFont="1" applyBorder="1" applyAlignment="1">
      <alignment horizontal="center" vertical="center"/>
    </xf>
    <xf numFmtId="0" fontId="12" fillId="0" borderId="43" xfId="7" applyFont="1" applyFill="1" applyBorder="1" applyAlignment="1">
      <alignment horizontal="left" vertical="center"/>
    </xf>
    <xf numFmtId="3" fontId="12" fillId="0" borderId="14" xfId="7" applyNumberFormat="1" applyFont="1" applyBorder="1" applyAlignment="1">
      <alignment horizontal="right" vertical="center"/>
    </xf>
    <xf numFmtId="3" fontId="12" fillId="0" borderId="0" xfId="7" applyNumberFormat="1" applyFont="1" applyBorder="1" applyAlignment="1">
      <alignment horizontal="right" vertical="center"/>
    </xf>
    <xf numFmtId="0" fontId="12" fillId="0" borderId="40" xfId="7" applyFont="1" applyBorder="1" applyAlignment="1">
      <alignment horizontal="center" vertical="center"/>
    </xf>
    <xf numFmtId="0" fontId="12" fillId="0" borderId="0" xfId="7" applyFont="1" applyBorder="1" applyAlignment="1">
      <alignment horizontal="center"/>
    </xf>
    <xf numFmtId="3" fontId="21" fillId="0" borderId="6" xfId="7" applyNumberFormat="1" applyFont="1" applyBorder="1" applyAlignment="1">
      <alignment horizontal="right"/>
    </xf>
    <xf numFmtId="3" fontId="21" fillId="0" borderId="41" xfId="7" applyNumberFormat="1" applyFont="1" applyBorder="1" applyAlignment="1">
      <alignment horizontal="right"/>
    </xf>
    <xf numFmtId="3" fontId="21" fillId="0" borderId="0" xfId="7" applyNumberFormat="1" applyFont="1" applyBorder="1" applyAlignment="1">
      <alignment horizontal="right"/>
    </xf>
    <xf numFmtId="1" fontId="21" fillId="0" borderId="0" xfId="7" applyNumberFormat="1" applyFont="1" applyBorder="1" applyAlignment="1">
      <alignment horizontal="center" vertical="center" textRotation="180"/>
    </xf>
    <xf numFmtId="0" fontId="21" fillId="0" borderId="0" xfId="7" applyFont="1" applyBorder="1" applyAlignment="1">
      <alignment horizontal="left"/>
    </xf>
    <xf numFmtId="10" fontId="21" fillId="0" borderId="0" xfId="7" applyNumberFormat="1" applyFont="1" applyBorder="1" applyAlignment="1">
      <alignment horizontal="right"/>
    </xf>
    <xf numFmtId="0" fontId="12" fillId="0" borderId="44" xfId="7" applyFont="1" applyBorder="1" applyAlignment="1">
      <alignment horizontal="center" vertical="center"/>
    </xf>
    <xf numFmtId="0" fontId="12" fillId="0" borderId="45" xfId="7" applyFont="1" applyFill="1" applyBorder="1" applyAlignment="1">
      <alignment horizontal="left" vertical="center"/>
    </xf>
    <xf numFmtId="0" fontId="12" fillId="0" borderId="46" xfId="7" applyFont="1" applyBorder="1" applyAlignment="1">
      <alignment horizontal="center" vertical="center"/>
    </xf>
    <xf numFmtId="0" fontId="12" fillId="0" borderId="47" xfId="7" applyFont="1" applyBorder="1" applyAlignment="1">
      <alignment horizontal="center" vertical="center"/>
    </xf>
    <xf numFmtId="0" fontId="12" fillId="0" borderId="48" xfId="7" applyFont="1" applyBorder="1" applyAlignment="1">
      <alignment horizontal="center" vertical="center"/>
    </xf>
    <xf numFmtId="3" fontId="12" fillId="0" borderId="49" xfId="7" applyNumberFormat="1" applyFont="1" applyBorder="1" applyAlignment="1">
      <alignment vertical="center"/>
    </xf>
    <xf numFmtId="3" fontId="12" fillId="0" borderId="0" xfId="7" applyNumberFormat="1" applyFont="1" applyBorder="1" applyAlignment="1">
      <alignment vertical="center"/>
    </xf>
    <xf numFmtId="3" fontId="21" fillId="0" borderId="6" xfId="7" applyNumberFormat="1" applyFont="1" applyBorder="1" applyAlignment="1">
      <alignment vertical="center"/>
    </xf>
    <xf numFmtId="3" fontId="21" fillId="0" borderId="0" xfId="7" applyNumberFormat="1" applyFont="1" applyBorder="1" applyAlignment="1">
      <alignment vertical="center"/>
    </xf>
    <xf numFmtId="3" fontId="21" fillId="0" borderId="41" xfId="7" applyNumberFormat="1" applyFont="1" applyBorder="1" applyAlignment="1">
      <alignment vertical="center"/>
    </xf>
    <xf numFmtId="0" fontId="21" fillId="0" borderId="0" xfId="7" applyFont="1" applyFill="1" applyBorder="1" applyAlignment="1">
      <alignment vertical="center"/>
    </xf>
    <xf numFmtId="0" fontId="21" fillId="0" borderId="0" xfId="7" applyFont="1" applyFill="1" applyBorder="1" applyAlignment="1">
      <alignment horizontal="center" vertical="center"/>
    </xf>
    <xf numFmtId="0" fontId="12" fillId="0" borderId="21" xfId="7" applyFont="1" applyBorder="1" applyAlignment="1">
      <alignment horizontal="center" vertical="center"/>
    </xf>
    <xf numFmtId="3" fontId="12" fillId="0" borderId="6" xfId="7" applyNumberFormat="1" applyFont="1" applyBorder="1" applyAlignment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2" fillId="0" borderId="0" xfId="7" applyFont="1" applyBorder="1" applyAlignment="1">
      <alignment horizontal="center" vertical="center"/>
    </xf>
    <xf numFmtId="3" fontId="12" fillId="0" borderId="41" xfId="7" applyNumberFormat="1" applyFont="1" applyBorder="1" applyAlignment="1">
      <alignment vertical="center"/>
    </xf>
    <xf numFmtId="168" fontId="12" fillId="0" borderId="0" xfId="7" applyNumberFormat="1" applyFont="1" applyBorder="1" applyAlignment="1">
      <alignment vertical="center"/>
    </xf>
    <xf numFmtId="0" fontId="12" fillId="0" borderId="0" xfId="7" applyFont="1" applyBorder="1" applyAlignment="1">
      <alignment vertical="center"/>
    </xf>
    <xf numFmtId="0" fontId="12" fillId="0" borderId="50" xfId="7" applyFont="1" applyBorder="1" applyAlignment="1">
      <alignment horizontal="center" vertical="center"/>
    </xf>
    <xf numFmtId="0" fontId="12" fillId="0" borderId="51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horizontal="left" vertical="center"/>
    </xf>
    <xf numFmtId="3" fontId="12" fillId="0" borderId="6" xfId="7" applyNumberFormat="1" applyFont="1" applyBorder="1" applyAlignment="1">
      <alignment horizontal="right" vertical="center"/>
    </xf>
    <xf numFmtId="0" fontId="12" fillId="0" borderId="52" xfId="7" applyFont="1" applyBorder="1" applyAlignment="1">
      <alignment horizontal="center" vertical="center"/>
    </xf>
    <xf numFmtId="0" fontId="12" fillId="0" borderId="28" xfId="7" applyFont="1" applyFill="1" applyBorder="1" applyAlignment="1">
      <alignment horizontal="left" vertical="center"/>
    </xf>
    <xf numFmtId="169" fontId="21" fillId="0" borderId="0" xfId="22" applyNumberFormat="1" applyFont="1" applyFill="1" applyBorder="1" applyAlignment="1" applyProtection="1">
      <alignment horizontal="center"/>
    </xf>
    <xf numFmtId="169" fontId="21" fillId="0" borderId="17" xfId="22" applyNumberFormat="1" applyFont="1" applyFill="1" applyBorder="1" applyAlignment="1" applyProtection="1">
      <alignment horizontal="center"/>
    </xf>
    <xf numFmtId="0" fontId="21" fillId="0" borderId="53" xfId="7" applyFont="1" applyBorder="1" applyAlignment="1">
      <alignment horizontal="center" vertical="center"/>
    </xf>
    <xf numFmtId="0" fontId="21" fillId="0" borderId="1" xfId="7" applyFont="1" applyBorder="1"/>
    <xf numFmtId="169" fontId="21" fillId="0" borderId="10" xfId="22" applyNumberFormat="1" applyFont="1" applyFill="1" applyBorder="1" applyAlignment="1" applyProtection="1">
      <alignment horizontal="center"/>
    </xf>
    <xf numFmtId="0" fontId="16" fillId="0" borderId="0" xfId="20" applyFont="1" applyFill="1" applyBorder="1" applyAlignment="1">
      <alignment vertical="center"/>
    </xf>
    <xf numFmtId="0" fontId="16" fillId="0" borderId="0" xfId="20" applyFont="1" applyFill="1" applyBorder="1" applyAlignment="1">
      <alignment vertical="center" wrapText="1"/>
    </xf>
    <xf numFmtId="3" fontId="15" fillId="0" borderId="0" xfId="20" applyNumberFormat="1" applyFont="1" applyFill="1" applyBorder="1" applyAlignment="1">
      <alignment vertical="center"/>
    </xf>
    <xf numFmtId="3" fontId="16" fillId="0" borderId="0" xfId="20" applyNumberFormat="1" applyFont="1" applyFill="1" applyBorder="1" applyAlignment="1">
      <alignment vertical="center"/>
    </xf>
    <xf numFmtId="0" fontId="17" fillId="0" borderId="0" xfId="7" applyFont="1" applyAlignment="1">
      <alignment vertical="top"/>
    </xf>
    <xf numFmtId="0" fontId="16" fillId="0" borderId="0" xfId="11" applyFont="1" applyFill="1" applyBorder="1" applyAlignment="1">
      <alignment vertical="center"/>
    </xf>
    <xf numFmtId="0" fontId="16" fillId="0" borderId="54" xfId="20" applyFont="1" applyFill="1" applyBorder="1" applyAlignment="1">
      <alignment horizontal="center" vertical="center"/>
    </xf>
    <xf numFmtId="0" fontId="16" fillId="0" borderId="55" xfId="20" applyFont="1" applyFill="1" applyBorder="1" applyAlignment="1">
      <alignment horizontal="left" vertical="center" wrapText="1"/>
    </xf>
    <xf numFmtId="3" fontId="16" fillId="0" borderId="55" xfId="20" applyNumberFormat="1" applyFont="1" applyFill="1" applyBorder="1" applyAlignment="1">
      <alignment vertical="center"/>
    </xf>
    <xf numFmtId="3" fontId="16" fillId="0" borderId="56" xfId="20" applyNumberFormat="1" applyFont="1" applyFill="1" applyBorder="1" applyAlignment="1">
      <alignment vertical="center"/>
    </xf>
    <xf numFmtId="0" fontId="16" fillId="0" borderId="57" xfId="20" applyFont="1" applyFill="1" applyBorder="1" applyAlignment="1">
      <alignment horizontal="center" vertical="center"/>
    </xf>
    <xf numFmtId="0" fontId="16" fillId="0" borderId="58" xfId="20" applyFont="1" applyFill="1" applyBorder="1" applyAlignment="1">
      <alignment horizontal="left" vertical="center" wrapText="1"/>
    </xf>
    <xf numFmtId="3" fontId="16" fillId="0" borderId="58" xfId="20" applyNumberFormat="1" applyFont="1" applyFill="1" applyBorder="1" applyAlignment="1">
      <alignment vertical="center"/>
    </xf>
    <xf numFmtId="3" fontId="16" fillId="0" borderId="59" xfId="20" applyNumberFormat="1" applyFont="1" applyFill="1" applyBorder="1" applyAlignment="1">
      <alignment vertical="center"/>
    </xf>
    <xf numFmtId="0" fontId="7" fillId="0" borderId="60" xfId="20" applyFont="1" applyFill="1" applyBorder="1" applyAlignment="1">
      <alignment horizontal="center" vertical="center"/>
    </xf>
    <xf numFmtId="0" fontId="6" fillId="0" borderId="61" xfId="20" applyFont="1" applyFill="1" applyBorder="1" applyAlignment="1">
      <alignment horizontal="center" vertical="center" wrapText="1"/>
    </xf>
    <xf numFmtId="3" fontId="6" fillId="0" borderId="61" xfId="20" applyNumberFormat="1" applyFont="1" applyFill="1" applyBorder="1" applyAlignment="1">
      <alignment vertical="center"/>
    </xf>
    <xf numFmtId="0" fontId="6" fillId="0" borderId="0" xfId="20" applyFont="1" applyFill="1" applyBorder="1" applyAlignment="1">
      <alignment vertical="center"/>
    </xf>
    <xf numFmtId="0" fontId="16" fillId="0" borderId="62" xfId="20" applyFont="1" applyFill="1" applyBorder="1" applyAlignment="1">
      <alignment horizontal="center" vertical="center"/>
    </xf>
    <xf numFmtId="0" fontId="16" fillId="0" borderId="63" xfId="20" applyFont="1" applyFill="1" applyBorder="1" applyAlignment="1">
      <alignment vertical="center" wrapText="1"/>
    </xf>
    <xf numFmtId="3" fontId="16" fillId="0" borderId="63" xfId="20" applyNumberFormat="1" applyFont="1" applyFill="1" applyBorder="1" applyAlignment="1">
      <alignment vertical="center"/>
    </xf>
    <xf numFmtId="3" fontId="16" fillId="0" borderId="64" xfId="20" applyNumberFormat="1" applyFont="1" applyFill="1" applyBorder="1" applyAlignment="1">
      <alignment vertical="center"/>
    </xf>
    <xf numFmtId="0" fontId="16" fillId="0" borderId="63" xfId="20" applyFont="1" applyFill="1" applyBorder="1" applyAlignment="1">
      <alignment horizontal="left" vertical="center" wrapText="1"/>
    </xf>
    <xf numFmtId="3" fontId="16" fillId="0" borderId="63" xfId="20" applyNumberFormat="1" applyFont="1" applyFill="1" applyBorder="1" applyAlignment="1">
      <alignment horizontal="right" vertical="center"/>
    </xf>
    <xf numFmtId="3" fontId="16" fillId="0" borderId="63" xfId="20" applyNumberFormat="1" applyFont="1" applyFill="1" applyBorder="1" applyAlignment="1">
      <alignment horizontal="right" vertical="center" wrapText="1"/>
    </xf>
    <xf numFmtId="3" fontId="16" fillId="0" borderId="64" xfId="20" applyNumberFormat="1" applyFont="1" applyFill="1" applyBorder="1" applyAlignment="1">
      <alignment horizontal="right" vertical="center" wrapText="1"/>
    </xf>
    <xf numFmtId="0" fontId="16" fillId="0" borderId="60" xfId="20" applyFont="1" applyFill="1" applyBorder="1" applyAlignment="1">
      <alignment horizontal="center" vertical="center"/>
    </xf>
    <xf numFmtId="0" fontId="15" fillId="0" borderId="61" xfId="20" applyFont="1" applyFill="1" applyBorder="1" applyAlignment="1">
      <alignment horizontal="center" vertical="center"/>
    </xf>
    <xf numFmtId="3" fontId="15" fillId="0" borderId="61" xfId="20" applyNumberFormat="1" applyFont="1" applyFill="1" applyBorder="1" applyAlignment="1">
      <alignment vertical="center"/>
    </xf>
    <xf numFmtId="3" fontId="15" fillId="0" borderId="61" xfId="20" applyNumberFormat="1" applyFont="1" applyFill="1" applyBorder="1" applyAlignment="1">
      <alignment horizontal="right" vertical="center" wrapText="1"/>
    </xf>
    <xf numFmtId="0" fontId="15" fillId="0" borderId="0" xfId="20" applyFont="1" applyFill="1" applyBorder="1" applyAlignment="1">
      <alignment vertical="center"/>
    </xf>
    <xf numFmtId="3" fontId="6" fillId="0" borderId="61" xfId="20" applyNumberFormat="1" applyFont="1" applyFill="1" applyBorder="1" applyAlignment="1">
      <alignment horizontal="right" vertical="center"/>
    </xf>
    <xf numFmtId="3" fontId="6" fillId="0" borderId="61" xfId="20" applyNumberFormat="1" applyFont="1" applyFill="1" applyBorder="1" applyAlignment="1">
      <alignment horizontal="right" vertical="center" wrapText="1"/>
    </xf>
    <xf numFmtId="3" fontId="6" fillId="0" borderId="65" xfId="2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top"/>
    </xf>
    <xf numFmtId="0" fontId="16" fillId="0" borderId="40" xfId="0" applyFont="1" applyBorder="1" applyAlignment="1"/>
    <xf numFmtId="0" fontId="16" fillId="0" borderId="0" xfId="0" applyFont="1" applyBorder="1" applyAlignment="1"/>
    <xf numFmtId="3" fontId="16" fillId="0" borderId="6" xfId="0" applyNumberFormat="1" applyFont="1" applyBorder="1" applyAlignment="1"/>
    <xf numFmtId="0" fontId="16" fillId="0" borderId="40" xfId="0" applyFont="1" applyBorder="1" applyAlignment="1">
      <alignment vertical="top"/>
    </xf>
    <xf numFmtId="0" fontId="16" fillId="0" borderId="0" xfId="0" applyFont="1" applyBorder="1" applyAlignment="1">
      <alignment horizontal="left" indent="2"/>
    </xf>
    <xf numFmtId="0" fontId="16" fillId="0" borderId="0" xfId="0" applyFont="1" applyBorder="1" applyAlignment="1">
      <alignment vertical="top"/>
    </xf>
    <xf numFmtId="0" fontId="16" fillId="0" borderId="4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3" fontId="16" fillId="0" borderId="6" xfId="0" applyNumberFormat="1" applyFont="1" applyFill="1" applyBorder="1" applyAlignment="1">
      <alignment vertical="center"/>
    </xf>
    <xf numFmtId="3" fontId="16" fillId="0" borderId="6" xfId="0" applyNumberFormat="1" applyFont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0" fontId="21" fillId="0" borderId="0" xfId="14" applyFont="1" applyAlignment="1">
      <alignment horizontal="center"/>
    </xf>
    <xf numFmtId="0" fontId="21" fillId="0" borderId="0" xfId="14" applyFont="1"/>
    <xf numFmtId="0" fontId="4" fillId="0" borderId="0" xfId="17"/>
    <xf numFmtId="0" fontId="23" fillId="0" borderId="0" xfId="14" applyFont="1" applyAlignment="1">
      <alignment horizontal="center"/>
    </xf>
    <xf numFmtId="0" fontId="53" fillId="0" borderId="0" xfId="17" applyFont="1"/>
    <xf numFmtId="0" fontId="4" fillId="0" borderId="0" xfId="17" applyAlignment="1">
      <alignment vertical="center"/>
    </xf>
    <xf numFmtId="0" fontId="15" fillId="0" borderId="0" xfId="14" applyFont="1" applyAlignment="1">
      <alignment horizontal="center" vertical="center"/>
    </xf>
    <xf numFmtId="0" fontId="21" fillId="0" borderId="0" xfId="14" applyFont="1" applyAlignment="1">
      <alignment horizontal="right" vertical="center"/>
    </xf>
    <xf numFmtId="0" fontId="21" fillId="0" borderId="0" xfId="15" applyFont="1" applyAlignment="1">
      <alignment horizontal="center"/>
    </xf>
    <xf numFmtId="0" fontId="4" fillId="0" borderId="0" xfId="17" applyFont="1"/>
    <xf numFmtId="0" fontId="21" fillId="0" borderId="66" xfId="14" applyFont="1" applyBorder="1" applyAlignment="1">
      <alignment horizontal="center" vertical="center" wrapText="1"/>
    </xf>
    <xf numFmtId="0" fontId="4" fillId="0" borderId="0" xfId="17" applyAlignment="1">
      <alignment horizontal="center" vertical="center"/>
    </xf>
    <xf numFmtId="0" fontId="21" fillId="0" borderId="55" xfId="17" applyFont="1" applyBorder="1" applyAlignment="1">
      <alignment horizontal="center" vertical="center"/>
    </xf>
    <xf numFmtId="0" fontId="21" fillId="0" borderId="55" xfId="17" applyFont="1" applyFill="1" applyBorder="1" applyAlignment="1">
      <alignment vertical="center"/>
    </xf>
    <xf numFmtId="165" fontId="21" fillId="0" borderId="55" xfId="17" applyNumberFormat="1" applyFont="1" applyBorder="1" applyAlignment="1">
      <alignment horizontal="center" vertical="center"/>
    </xf>
    <xf numFmtId="3" fontId="21" fillId="0" borderId="55" xfId="16" applyNumberFormat="1" applyFont="1" applyBorder="1" applyAlignment="1">
      <alignment horizontal="right" vertical="center"/>
    </xf>
    <xf numFmtId="0" fontId="21" fillId="0" borderId="63" xfId="17" applyFont="1" applyBorder="1" applyAlignment="1">
      <alignment horizontal="center" vertical="center"/>
    </xf>
    <xf numFmtId="0" fontId="21" fillId="0" borderId="63" xfId="17" applyFont="1" applyBorder="1" applyAlignment="1">
      <alignment vertical="center"/>
    </xf>
    <xf numFmtId="165" fontId="21" fillId="0" borderId="63" xfId="17" applyNumberFormat="1" applyFont="1" applyBorder="1" applyAlignment="1">
      <alignment horizontal="center" vertical="center"/>
    </xf>
    <xf numFmtId="3" fontId="21" fillId="0" borderId="63" xfId="2" applyNumberFormat="1" applyFont="1" applyFill="1" applyBorder="1" applyAlignment="1" applyProtection="1">
      <alignment horizontal="right" vertical="center"/>
    </xf>
    <xf numFmtId="0" fontId="12" fillId="0" borderId="55" xfId="14" applyFont="1" applyBorder="1" applyAlignment="1">
      <alignment horizontal="center" vertical="center"/>
    </xf>
    <xf numFmtId="3" fontId="4" fillId="0" borderId="55" xfId="17" applyNumberFormat="1" applyBorder="1" applyAlignment="1">
      <alignment vertical="center"/>
    </xf>
    <xf numFmtId="0" fontId="54" fillId="0" borderId="0" xfId="19" applyFont="1" applyFill="1"/>
    <xf numFmtId="0" fontId="23" fillId="0" borderId="0" xfId="19" applyFont="1" applyFill="1"/>
    <xf numFmtId="166" fontId="15" fillId="0" borderId="0" xfId="19" applyNumberFormat="1" applyFont="1" applyFill="1" applyBorder="1" applyAlignment="1" applyProtection="1">
      <alignment horizontal="center" vertical="center"/>
    </xf>
    <xf numFmtId="0" fontId="55" fillId="0" borderId="0" xfId="0" applyFont="1" applyFill="1" applyBorder="1" applyAlignment="1" applyProtection="1">
      <alignment horizontal="right"/>
    </xf>
    <xf numFmtId="0" fontId="12" fillId="0" borderId="68" xfId="19" applyFont="1" applyFill="1" applyBorder="1" applyAlignment="1" applyProtection="1">
      <alignment horizontal="center" vertical="center" wrapText="1"/>
    </xf>
    <xf numFmtId="0" fontId="12" fillId="0" borderId="73" xfId="19" applyFont="1" applyFill="1" applyBorder="1" applyAlignment="1" applyProtection="1">
      <alignment horizontal="center" vertical="center" wrapText="1"/>
    </xf>
    <xf numFmtId="0" fontId="12" fillId="0" borderId="4" xfId="19" applyFont="1" applyFill="1" applyBorder="1" applyAlignment="1" applyProtection="1">
      <alignment horizontal="center" vertical="center" wrapText="1"/>
    </xf>
    <xf numFmtId="0" fontId="21" fillId="0" borderId="68" xfId="19" applyFont="1" applyFill="1" applyBorder="1" applyAlignment="1" applyProtection="1">
      <alignment horizontal="center" vertical="center"/>
    </xf>
    <xf numFmtId="0" fontId="21" fillId="0" borderId="73" xfId="19" applyFont="1" applyFill="1" applyBorder="1" applyAlignment="1" applyProtection="1">
      <alignment horizontal="center" vertical="center"/>
    </xf>
    <xf numFmtId="0" fontId="21" fillId="0" borderId="4" xfId="19" applyFont="1" applyFill="1" applyBorder="1" applyAlignment="1" applyProtection="1">
      <alignment horizontal="center" vertical="center"/>
    </xf>
    <xf numFmtId="0" fontId="21" fillId="0" borderId="70" xfId="19" applyFont="1" applyFill="1" applyBorder="1" applyAlignment="1" applyProtection="1">
      <alignment horizontal="center" vertical="center"/>
    </xf>
    <xf numFmtId="0" fontId="21" fillId="0" borderId="74" xfId="19" applyFont="1" applyFill="1" applyBorder="1" applyProtection="1"/>
    <xf numFmtId="170" fontId="21" fillId="0" borderId="75" xfId="1" applyNumberFormat="1" applyFont="1" applyFill="1" applyBorder="1" applyAlignment="1" applyProtection="1">
      <protection locked="0"/>
    </xf>
    <xf numFmtId="0" fontId="21" fillId="0" borderId="71" xfId="19" applyFont="1" applyFill="1" applyBorder="1" applyAlignment="1" applyProtection="1">
      <alignment horizontal="center" vertical="center"/>
    </xf>
    <xf numFmtId="0" fontId="21" fillId="0" borderId="76" xfId="0" applyFont="1" applyBorder="1" applyAlignment="1">
      <alignment horizontal="justify" wrapText="1"/>
    </xf>
    <xf numFmtId="170" fontId="21" fillId="0" borderId="77" xfId="1" applyNumberFormat="1" applyFont="1" applyFill="1" applyBorder="1" applyAlignment="1" applyProtection="1">
      <protection locked="0"/>
    </xf>
    <xf numFmtId="0" fontId="21" fillId="0" borderId="76" xfId="0" applyFont="1" applyBorder="1" applyAlignment="1">
      <alignment wrapText="1"/>
    </xf>
    <xf numFmtId="0" fontId="21" fillId="0" borderId="72" xfId="19" applyFont="1" applyFill="1" applyBorder="1" applyAlignment="1" applyProtection="1">
      <alignment horizontal="center" vertical="center"/>
    </xf>
    <xf numFmtId="0" fontId="21" fillId="0" borderId="78" xfId="0" applyFont="1" applyBorder="1" applyAlignment="1">
      <alignment wrapText="1"/>
    </xf>
    <xf numFmtId="170" fontId="21" fillId="0" borderId="79" xfId="1" applyNumberFormat="1" applyFont="1" applyFill="1" applyBorder="1" applyAlignment="1" applyProtection="1">
      <protection locked="0"/>
    </xf>
    <xf numFmtId="170" fontId="12" fillId="0" borderId="4" xfId="1" applyNumberFormat="1" applyFont="1" applyFill="1" applyBorder="1" applyAlignment="1" applyProtection="1"/>
    <xf numFmtId="0" fontId="12" fillId="0" borderId="80" xfId="19" applyFont="1" applyFill="1" applyBorder="1" applyAlignment="1" applyProtection="1">
      <alignment horizontal="center" vertical="center" wrapText="1"/>
    </xf>
    <xf numFmtId="0" fontId="12" fillId="0" borderId="81" xfId="19" applyFont="1" applyFill="1" applyBorder="1" applyAlignment="1" applyProtection="1">
      <alignment horizontal="center" vertical="center" wrapText="1"/>
    </xf>
    <xf numFmtId="0" fontId="12" fillId="0" borderId="82" xfId="19" applyFont="1" applyFill="1" applyBorder="1" applyAlignment="1" applyProtection="1">
      <alignment horizontal="center" vertical="center" wrapText="1"/>
    </xf>
    <xf numFmtId="0" fontId="21" fillId="0" borderId="83" xfId="19" applyFont="1" applyFill="1" applyBorder="1" applyAlignment="1" applyProtection="1">
      <alignment horizontal="center" vertical="center"/>
    </xf>
    <xf numFmtId="0" fontId="21" fillId="0" borderId="84" xfId="19" applyFont="1" applyFill="1" applyBorder="1" applyProtection="1">
      <protection locked="0"/>
    </xf>
    <xf numFmtId="170" fontId="21" fillId="0" borderId="85" xfId="1" applyNumberFormat="1" applyFont="1" applyFill="1" applyBorder="1" applyAlignment="1" applyProtection="1">
      <protection locked="0"/>
    </xf>
    <xf numFmtId="0" fontId="21" fillId="0" borderId="76" xfId="19" applyFont="1" applyFill="1" applyBorder="1" applyProtection="1">
      <protection locked="0"/>
    </xf>
    <xf numFmtId="0" fontId="21" fillId="0" borderId="86" xfId="19" applyFont="1" applyFill="1" applyBorder="1" applyAlignment="1" applyProtection="1">
      <alignment horizontal="center" vertical="center"/>
    </xf>
    <xf numFmtId="0" fontId="21" fillId="0" borderId="87" xfId="19" applyFont="1" applyFill="1" applyBorder="1" applyProtection="1">
      <protection locked="0"/>
    </xf>
    <xf numFmtId="170" fontId="21" fillId="0" borderId="88" xfId="1" applyNumberFormat="1" applyFont="1" applyFill="1" applyBorder="1" applyAlignment="1" applyProtection="1">
      <protection locked="0"/>
    </xf>
    <xf numFmtId="0" fontId="12" fillId="0" borderId="68" xfId="19" applyFont="1" applyFill="1" applyBorder="1" applyAlignment="1" applyProtection="1">
      <alignment horizontal="center" vertical="center"/>
    </xf>
    <xf numFmtId="0" fontId="26" fillId="0" borderId="73" xfId="19" applyFont="1" applyFill="1" applyBorder="1" applyAlignment="1" applyProtection="1">
      <alignment horizontal="left" vertical="center" wrapText="1"/>
    </xf>
    <xf numFmtId="3" fontId="15" fillId="2" borderId="0" xfId="19" applyNumberFormat="1" applyFont="1" applyFill="1" applyBorder="1" applyAlignment="1" applyProtection="1">
      <alignment horizontal="center" vertical="center" wrapText="1"/>
    </xf>
    <xf numFmtId="0" fontId="5" fillId="2" borderId="0" xfId="19" applyFont="1" applyFill="1" applyBorder="1" applyProtection="1"/>
    <xf numFmtId="165" fontId="10" fillId="2" borderId="1" xfId="0" applyNumberFormat="1" applyFont="1" applyFill="1" applyBorder="1" applyAlignment="1">
      <alignment horizontal="center" vertical="center"/>
    </xf>
    <xf numFmtId="3" fontId="23" fillId="3" borderId="0" xfId="9" applyNumberFormat="1" applyFont="1" applyFill="1"/>
    <xf numFmtId="0" fontId="25" fillId="3" borderId="0" xfId="0" applyFont="1" applyFill="1"/>
    <xf numFmtId="3" fontId="21" fillId="3" borderId="0" xfId="9" applyNumberFormat="1" applyFont="1" applyFill="1" applyBorder="1" applyAlignment="1">
      <alignment horizontal="left"/>
    </xf>
    <xf numFmtId="3" fontId="26" fillId="3" borderId="0" xfId="9" applyNumberFormat="1" applyFont="1" applyFill="1" applyBorder="1" applyAlignment="1">
      <alignment horizontal="left"/>
    </xf>
    <xf numFmtId="3" fontId="23" fillId="3" borderId="0" xfId="9" applyNumberFormat="1" applyFont="1" applyFill="1" applyBorder="1" applyAlignment="1">
      <alignment horizontal="center"/>
    </xf>
    <xf numFmtId="3" fontId="23" fillId="3" borderId="0" xfId="9" applyNumberFormat="1" applyFont="1" applyFill="1" applyAlignment="1">
      <alignment horizontal="right"/>
    </xf>
    <xf numFmtId="3" fontId="7" fillId="3" borderId="45" xfId="9" applyNumberFormat="1" applyFont="1" applyFill="1" applyBorder="1" applyAlignment="1">
      <alignment vertical="center"/>
    </xf>
    <xf numFmtId="0" fontId="24" fillId="3" borderId="0" xfId="0" applyFont="1" applyFill="1"/>
    <xf numFmtId="3" fontId="23" fillId="3" borderId="89" xfId="9" applyNumberFormat="1" applyFont="1" applyFill="1" applyBorder="1" applyAlignment="1">
      <alignment horizontal="center" vertical="top"/>
    </xf>
    <xf numFmtId="3" fontId="21" fillId="3" borderId="89" xfId="9" applyNumberFormat="1" applyFont="1" applyFill="1" applyBorder="1" applyAlignment="1">
      <alignment horizontal="center" wrapText="1"/>
    </xf>
    <xf numFmtId="3" fontId="12" fillId="3" borderId="89" xfId="9" applyNumberFormat="1" applyFont="1" applyFill="1" applyBorder="1" applyAlignment="1">
      <alignment horizontal="center"/>
    </xf>
    <xf numFmtId="3" fontId="21" fillId="3" borderId="0" xfId="9" applyNumberFormat="1" applyFont="1" applyFill="1" applyBorder="1" applyAlignment="1">
      <alignment horizontal="center"/>
    </xf>
    <xf numFmtId="0" fontId="12" fillId="3" borderId="90" xfId="9" applyFont="1" applyFill="1" applyBorder="1" applyAlignment="1">
      <alignment horizontal="center" vertical="center" wrapText="1"/>
    </xf>
    <xf numFmtId="0" fontId="7" fillId="3" borderId="0" xfId="0" applyFont="1" applyFill="1"/>
    <xf numFmtId="0" fontId="27" fillId="3" borderId="90" xfId="0" applyFont="1" applyFill="1" applyBorder="1" applyAlignment="1">
      <alignment horizontal="center" wrapText="1"/>
    </xf>
    <xf numFmtId="3" fontId="7" fillId="4" borderId="63" xfId="9" applyNumberFormat="1" applyFont="1" applyFill="1" applyBorder="1" applyAlignment="1">
      <alignment horizontal="center"/>
    </xf>
    <xf numFmtId="3" fontId="14" fillId="4" borderId="63" xfId="9" applyNumberFormat="1" applyFont="1" applyFill="1" applyBorder="1" applyAlignment="1">
      <alignment horizontal="center" vertical="center" wrapText="1"/>
    </xf>
    <xf numFmtId="0" fontId="24" fillId="4" borderId="0" xfId="0" applyFont="1" applyFill="1"/>
    <xf numFmtId="3" fontId="7" fillId="3" borderId="63" xfId="9" applyNumberFormat="1" applyFont="1" applyFill="1" applyBorder="1" applyAlignment="1">
      <alignment horizontal="center"/>
    </xf>
    <xf numFmtId="3" fontId="14" fillId="3" borderId="63" xfId="9" applyNumberFormat="1" applyFont="1" applyFill="1" applyBorder="1" applyAlignment="1">
      <alignment horizontal="center" vertical="center" wrapText="1"/>
    </xf>
    <xf numFmtId="3" fontId="6" fillId="4" borderId="63" xfId="9" applyNumberFormat="1" applyFont="1" applyFill="1" applyBorder="1"/>
    <xf numFmtId="3" fontId="23" fillId="4" borderId="63" xfId="9" applyNumberFormat="1" applyFont="1" applyFill="1" applyBorder="1" applyAlignment="1">
      <alignment horizontal="center"/>
    </xf>
    <xf numFmtId="3" fontId="6" fillId="3" borderId="63" xfId="9" applyNumberFormat="1" applyFont="1" applyFill="1" applyBorder="1"/>
    <xf numFmtId="3" fontId="23" fillId="3" borderId="63" xfId="9" applyNumberFormat="1" applyFont="1" applyFill="1" applyBorder="1" applyAlignment="1">
      <alignment horizontal="center"/>
    </xf>
    <xf numFmtId="3" fontId="6" fillId="4" borderId="63" xfId="9" applyNumberFormat="1" applyFont="1" applyFill="1" applyBorder="1" applyAlignment="1">
      <alignment horizontal="center" vertical="top"/>
    </xf>
    <xf numFmtId="3" fontId="6" fillId="3" borderId="63" xfId="9" applyNumberFormat="1" applyFont="1" applyFill="1" applyBorder="1" applyAlignment="1">
      <alignment horizontal="center" vertical="top"/>
    </xf>
    <xf numFmtId="3" fontId="6" fillId="5" borderId="63" xfId="9" applyNumberFormat="1" applyFont="1" applyFill="1" applyBorder="1"/>
    <xf numFmtId="0" fontId="24" fillId="5" borderId="0" xfId="0" applyFont="1" applyFill="1"/>
    <xf numFmtId="3" fontId="28" fillId="4" borderId="63" xfId="9" applyNumberFormat="1" applyFont="1" applyFill="1" applyBorder="1"/>
    <xf numFmtId="3" fontId="28" fillId="4" borderId="63" xfId="9" applyNumberFormat="1" applyFont="1" applyFill="1" applyBorder="1" applyAlignment="1">
      <alignment horizontal="center" vertical="top"/>
    </xf>
    <xf numFmtId="3" fontId="28" fillId="3" borderId="63" xfId="9" applyNumberFormat="1" applyFont="1" applyFill="1" applyBorder="1"/>
    <xf numFmtId="3" fontId="28" fillId="3" borderId="63" xfId="9" applyNumberFormat="1" applyFont="1" applyFill="1" applyBorder="1" applyAlignment="1">
      <alignment horizontal="center" vertical="top"/>
    </xf>
    <xf numFmtId="3" fontId="26" fillId="4" borderId="63" xfId="9" applyNumberFormat="1" applyFont="1" applyFill="1" applyBorder="1" applyAlignment="1">
      <alignment horizontal="center" vertical="top"/>
    </xf>
    <xf numFmtId="3" fontId="26" fillId="3" borderId="63" xfId="9" applyNumberFormat="1" applyFont="1" applyFill="1" applyBorder="1" applyAlignment="1">
      <alignment horizontal="center" vertical="top"/>
    </xf>
    <xf numFmtId="0" fontId="0" fillId="3" borderId="0" xfId="0" applyFill="1"/>
    <xf numFmtId="3" fontId="26" fillId="4" borderId="63" xfId="9" applyNumberFormat="1" applyFont="1" applyFill="1" applyBorder="1" applyAlignment="1">
      <alignment horizontal="center"/>
    </xf>
    <xf numFmtId="3" fontId="26" fillId="3" borderId="63" xfId="9" applyNumberFormat="1" applyFont="1" applyFill="1" applyBorder="1" applyAlignment="1">
      <alignment horizontal="center"/>
    </xf>
    <xf numFmtId="3" fontId="30" fillId="4" borderId="63" xfId="9" applyNumberFormat="1" applyFont="1" applyFill="1" applyBorder="1"/>
    <xf numFmtId="3" fontId="30" fillId="4" borderId="63" xfId="9" applyNumberFormat="1" applyFont="1" applyFill="1" applyBorder="1" applyAlignment="1">
      <alignment horizontal="center" vertical="top"/>
    </xf>
    <xf numFmtId="0" fontId="33" fillId="4" borderId="0" xfId="0" applyFont="1" applyFill="1"/>
    <xf numFmtId="3" fontId="23" fillId="5" borderId="63" xfId="9" applyNumberFormat="1" applyFont="1" applyFill="1" applyBorder="1" applyAlignment="1">
      <alignment horizontal="center"/>
    </xf>
    <xf numFmtId="3" fontId="6" fillId="6" borderId="63" xfId="9" applyNumberFormat="1" applyFont="1" applyFill="1" applyBorder="1"/>
    <xf numFmtId="0" fontId="24" fillId="6" borderId="0" xfId="0" applyFont="1" applyFill="1"/>
    <xf numFmtId="3" fontId="6" fillId="4" borderId="63" xfId="9" applyNumberFormat="1" applyFont="1" applyFill="1" applyBorder="1" applyAlignment="1">
      <alignment horizontal="center"/>
    </xf>
    <xf numFmtId="3" fontId="6" fillId="3" borderId="63" xfId="9" applyNumberFormat="1" applyFont="1" applyFill="1" applyBorder="1" applyAlignment="1">
      <alignment horizontal="center"/>
    </xf>
    <xf numFmtId="3" fontId="26" fillId="6" borderId="63" xfId="9" applyNumberFormat="1" applyFont="1" applyFill="1" applyBorder="1" applyAlignment="1">
      <alignment horizontal="center" vertical="top"/>
    </xf>
    <xf numFmtId="3" fontId="6" fillId="3" borderId="63" xfId="9" applyNumberFormat="1" applyFont="1" applyFill="1" applyBorder="1" applyAlignment="1">
      <alignment vertical="center"/>
    </xf>
    <xf numFmtId="3" fontId="26" fillId="3" borderId="63" xfId="9" applyNumberFormat="1" applyFont="1" applyFill="1" applyBorder="1" applyAlignment="1">
      <alignment horizontal="center" vertical="center"/>
    </xf>
    <xf numFmtId="3" fontId="6" fillId="4" borderId="63" xfId="9" applyNumberFormat="1" applyFont="1" applyFill="1" applyBorder="1" applyAlignment="1">
      <alignment vertical="center"/>
    </xf>
    <xf numFmtId="3" fontId="26" fillId="4" borderId="63" xfId="9" applyNumberFormat="1" applyFont="1" applyFill="1" applyBorder="1" applyAlignment="1">
      <alignment horizontal="center" vertical="center"/>
    </xf>
    <xf numFmtId="3" fontId="6" fillId="3" borderId="91" xfId="9" applyNumberFormat="1" applyFont="1" applyFill="1" applyBorder="1" applyAlignment="1">
      <alignment vertical="center" wrapText="1"/>
    </xf>
    <xf numFmtId="3" fontId="6" fillId="3" borderId="89" xfId="9" applyNumberFormat="1" applyFont="1" applyFill="1" applyBorder="1" applyAlignment="1">
      <alignment vertical="center" wrapText="1"/>
    </xf>
    <xf numFmtId="3" fontId="7" fillId="3" borderId="49" xfId="9" applyNumberFormat="1" applyFont="1" applyFill="1" applyBorder="1" applyAlignment="1">
      <alignment horizontal="center" wrapText="1"/>
    </xf>
    <xf numFmtId="3" fontId="7" fillId="3" borderId="0" xfId="9" applyNumberFormat="1" applyFont="1" applyFill="1"/>
    <xf numFmtId="3" fontId="23" fillId="3" borderId="0" xfId="9" applyNumberFormat="1" applyFont="1" applyFill="1" applyAlignment="1">
      <alignment horizontal="center" vertical="top"/>
    </xf>
    <xf numFmtId="3" fontId="7" fillId="3" borderId="0" xfId="9" applyNumberFormat="1" applyFont="1" applyFill="1" applyAlignment="1">
      <alignment wrapText="1"/>
    </xf>
    <xf numFmtId="3" fontId="21" fillId="3" borderId="0" xfId="9" applyNumberFormat="1" applyFont="1" applyFill="1" applyAlignment="1">
      <alignment wrapText="1"/>
    </xf>
    <xf numFmtId="3" fontId="6" fillId="3" borderId="0" xfId="9" applyNumberFormat="1" applyFont="1" applyFill="1" applyAlignment="1">
      <alignment wrapText="1"/>
    </xf>
    <xf numFmtId="3" fontId="7" fillId="3" borderId="0" xfId="9" applyNumberFormat="1" applyFont="1" applyFill="1" applyAlignment="1">
      <alignment horizontal="center" wrapText="1"/>
    </xf>
    <xf numFmtId="3" fontId="7" fillId="3" borderId="0" xfId="9" applyNumberFormat="1" applyFont="1" applyFill="1" applyAlignment="1">
      <alignment horizontal="right"/>
    </xf>
    <xf numFmtId="0" fontId="11" fillId="3" borderId="0" xfId="0" applyFont="1" applyFill="1"/>
    <xf numFmtId="3" fontId="34" fillId="3" borderId="0" xfId="9" applyNumberFormat="1" applyFont="1" applyFill="1" applyBorder="1" applyAlignment="1">
      <alignment horizontal="left"/>
    </xf>
    <xf numFmtId="0" fontId="37" fillId="3" borderId="89" xfId="9" applyFont="1" applyFill="1" applyBorder="1" applyAlignment="1">
      <alignment wrapText="1"/>
    </xf>
    <xf numFmtId="3" fontId="34" fillId="3" borderId="0" xfId="9" applyNumberFormat="1" applyFont="1" applyFill="1" applyBorder="1" applyAlignment="1">
      <alignment horizontal="center" wrapText="1"/>
    </xf>
    <xf numFmtId="0" fontId="37" fillId="3" borderId="58" xfId="9" applyFont="1" applyFill="1" applyBorder="1" applyAlignment="1">
      <alignment horizontal="center" vertical="center" wrapText="1"/>
    </xf>
    <xf numFmtId="0" fontId="34" fillId="3" borderId="91" xfId="0" applyFont="1" applyFill="1" applyBorder="1" applyAlignment="1">
      <alignment horizontal="center" wrapText="1"/>
    </xf>
    <xf numFmtId="0" fontId="0" fillId="7" borderId="0" xfId="0" applyFill="1"/>
    <xf numFmtId="0" fontId="0" fillId="4" borderId="0" xfId="0" applyFill="1"/>
    <xf numFmtId="3" fontId="38" fillId="3" borderId="92" xfId="5" applyNumberFormat="1" applyFont="1" applyFill="1" applyBorder="1" applyAlignment="1">
      <alignment horizontal="left"/>
    </xf>
    <xf numFmtId="3" fontId="10" fillId="4" borderId="93" xfId="18" applyNumberFormat="1" applyFont="1" applyFill="1" applyBorder="1" applyAlignment="1">
      <alignment vertical="center" wrapText="1"/>
    </xf>
    <xf numFmtId="3" fontId="10" fillId="3" borderId="91" xfId="18" applyNumberFormat="1" applyFont="1" applyFill="1" applyBorder="1" applyAlignment="1">
      <alignment vertical="center" wrapText="1"/>
    </xf>
    <xf numFmtId="3" fontId="34" fillId="3" borderId="0" xfId="9" applyNumberFormat="1" applyFont="1" applyFill="1" applyAlignment="1">
      <alignment wrapText="1"/>
    </xf>
    <xf numFmtId="3" fontId="38" fillId="3" borderId="94" xfId="18" applyNumberFormat="1" applyFont="1" applyFill="1" applyBorder="1" applyAlignment="1">
      <alignment wrapText="1"/>
    </xf>
    <xf numFmtId="3" fontId="10" fillId="3" borderId="90" xfId="5" applyNumberFormat="1" applyFont="1" applyFill="1" applyBorder="1" applyAlignment="1">
      <alignment horizontal="left" indent="1"/>
    </xf>
    <xf numFmtId="3" fontId="38" fillId="3" borderId="92" xfId="18" applyNumberFormat="1" applyFont="1" applyFill="1" applyBorder="1" applyAlignment="1">
      <alignment wrapText="1"/>
    </xf>
    <xf numFmtId="3" fontId="10" fillId="3" borderId="0" xfId="9" applyNumberFormat="1" applyFont="1" applyFill="1" applyAlignment="1">
      <alignment horizontal="center" vertical="top"/>
    </xf>
    <xf numFmtId="0" fontId="41" fillId="3" borderId="0" xfId="0" applyFont="1" applyFill="1"/>
    <xf numFmtId="3" fontId="40" fillId="3" borderId="0" xfId="9" applyNumberFormat="1" applyFont="1" applyFill="1" applyAlignment="1">
      <alignment vertical="center"/>
    </xf>
    <xf numFmtId="0" fontId="41" fillId="3" borderId="0" xfId="9" applyFont="1" applyFill="1" applyBorder="1" applyAlignment="1">
      <alignment wrapText="1"/>
    </xf>
    <xf numFmtId="3" fontId="10" fillId="3" borderId="51" xfId="9" applyNumberFormat="1" applyFont="1" applyFill="1" applyBorder="1" applyAlignment="1">
      <alignment horizontal="center" vertical="top"/>
    </xf>
    <xf numFmtId="3" fontId="41" fillId="3" borderId="51" xfId="9" applyNumberFormat="1" applyFont="1" applyFill="1" applyBorder="1" applyAlignment="1">
      <alignment horizontal="center" wrapText="1"/>
    </xf>
    <xf numFmtId="0" fontId="41" fillId="3" borderId="58" xfId="9" applyFont="1" applyFill="1" applyBorder="1" applyAlignment="1">
      <alignment horizontal="center" vertical="center" wrapText="1"/>
    </xf>
    <xf numFmtId="0" fontId="41" fillId="3" borderId="90" xfId="0" applyFont="1" applyFill="1" applyBorder="1" applyAlignment="1">
      <alignment horizontal="center" wrapText="1"/>
    </xf>
    <xf numFmtId="0" fontId="41" fillId="3" borderId="91" xfId="0" applyFont="1" applyFill="1" applyBorder="1" applyAlignment="1">
      <alignment horizontal="center" wrapText="1"/>
    </xf>
    <xf numFmtId="3" fontId="41" fillId="3" borderId="90" xfId="5" applyNumberFormat="1" applyFont="1" applyFill="1" applyBorder="1" applyAlignment="1">
      <alignment horizontal="left"/>
    </xf>
    <xf numFmtId="3" fontId="41" fillId="3" borderId="0" xfId="9" applyNumberFormat="1" applyFont="1" applyFill="1" applyAlignment="1">
      <alignment wrapText="1"/>
    </xf>
    <xf numFmtId="3" fontId="41" fillId="3" borderId="95" xfId="18" applyNumberFormat="1" applyFont="1" applyFill="1" applyBorder="1" applyAlignment="1">
      <alignment wrapText="1"/>
    </xf>
    <xf numFmtId="3" fontId="41" fillId="3" borderId="96" xfId="18" applyNumberFormat="1" applyFont="1" applyFill="1" applyBorder="1" applyAlignment="1">
      <alignment wrapText="1"/>
    </xf>
    <xf numFmtId="3" fontId="41" fillId="3" borderId="96" xfId="5" applyNumberFormat="1" applyFont="1" applyFill="1" applyBorder="1" applyAlignment="1">
      <alignment horizontal="left"/>
    </xf>
    <xf numFmtId="3" fontId="10" fillId="8" borderId="0" xfId="9" applyNumberFormat="1" applyFont="1" applyFill="1"/>
    <xf numFmtId="0" fontId="5" fillId="8" borderId="0" xfId="19" applyFont="1" applyFill="1" applyProtection="1"/>
    <xf numFmtId="3" fontId="40" fillId="8" borderId="0" xfId="9" applyNumberFormat="1" applyFont="1" applyFill="1" applyAlignment="1">
      <alignment wrapText="1"/>
    </xf>
    <xf numFmtId="3" fontId="8" fillId="8" borderId="0" xfId="9" applyNumberFormat="1" applyFont="1" applyFill="1" applyBorder="1" applyAlignment="1">
      <alignment horizontal="left"/>
    </xf>
    <xf numFmtId="3" fontId="8" fillId="3" borderId="0" xfId="9" applyNumberFormat="1" applyFont="1" applyFill="1" applyBorder="1" applyAlignment="1">
      <alignment horizontal="left"/>
    </xf>
    <xf numFmtId="3" fontId="11" fillId="3" borderId="0" xfId="0" applyNumberFormat="1" applyFont="1" applyFill="1"/>
    <xf numFmtId="3" fontId="45" fillId="3" borderId="0" xfId="0" applyNumberFormat="1" applyFont="1" applyFill="1"/>
    <xf numFmtId="0" fontId="11" fillId="8" borderId="0" xfId="0" applyFont="1" applyFill="1"/>
    <xf numFmtId="3" fontId="40" fillId="8" borderId="0" xfId="9" applyNumberFormat="1" applyFont="1" applyFill="1" applyAlignment="1">
      <alignment vertical="center"/>
    </xf>
    <xf numFmtId="3" fontId="0" fillId="3" borderId="0" xfId="0" applyNumberFormat="1" applyFill="1"/>
    <xf numFmtId="0" fontId="0" fillId="8" borderId="0" xfId="0" applyFill="1"/>
    <xf numFmtId="3" fontId="40" fillId="8" borderId="0" xfId="9" applyNumberFormat="1" applyFont="1" applyFill="1"/>
    <xf numFmtId="3" fontId="10" fillId="8" borderId="0" xfId="9" applyNumberFormat="1" applyFont="1" applyFill="1" applyAlignment="1">
      <alignment horizontal="center" vertical="top"/>
    </xf>
    <xf numFmtId="0" fontId="42" fillId="8" borderId="0" xfId="9" applyFont="1" applyFill="1" applyBorder="1" applyAlignment="1">
      <alignment wrapText="1"/>
    </xf>
    <xf numFmtId="0" fontId="8" fillId="8" borderId="0" xfId="9" applyFont="1" applyFill="1" applyBorder="1" applyAlignment="1">
      <alignment wrapText="1"/>
    </xf>
    <xf numFmtId="0" fontId="8" fillId="3" borderId="0" xfId="9" applyFont="1" applyFill="1" applyBorder="1" applyAlignment="1">
      <alignment wrapText="1"/>
    </xf>
    <xf numFmtId="3" fontId="39" fillId="8" borderId="0" xfId="9" applyNumberFormat="1" applyFont="1" applyFill="1" applyAlignment="1">
      <alignment horizontal="center"/>
    </xf>
    <xf numFmtId="3" fontId="39" fillId="8" borderId="0" xfId="9" applyNumberFormat="1" applyFont="1" applyFill="1" applyBorder="1" applyAlignment="1">
      <alignment horizontal="center" vertical="top"/>
    </xf>
    <xf numFmtId="3" fontId="39" fillId="8" borderId="0" xfId="9" applyNumberFormat="1" applyFont="1" applyFill="1" applyBorder="1" applyAlignment="1">
      <alignment horizontal="center" wrapText="1"/>
    </xf>
    <xf numFmtId="3" fontId="8" fillId="8" borderId="0" xfId="9" applyNumberFormat="1" applyFont="1" applyFill="1" applyAlignment="1">
      <alignment horizontal="center"/>
    </xf>
    <xf numFmtId="3" fontId="8" fillId="3" borderId="0" xfId="9" applyNumberFormat="1" applyFont="1" applyFill="1" applyAlignment="1">
      <alignment horizontal="center"/>
    </xf>
    <xf numFmtId="3" fontId="39" fillId="3" borderId="0" xfId="9" applyNumberFormat="1" applyFont="1" applyFill="1" applyAlignment="1">
      <alignment horizontal="center"/>
    </xf>
    <xf numFmtId="3" fontId="39" fillId="3" borderId="0" xfId="9" applyNumberFormat="1" applyFont="1" applyFill="1" applyBorder="1" applyAlignment="1">
      <alignment horizontal="center"/>
    </xf>
    <xf numFmtId="3" fontId="46" fillId="3" borderId="0" xfId="0" applyNumberFormat="1" applyFont="1" applyFill="1"/>
    <xf numFmtId="0" fontId="46" fillId="3" borderId="0" xfId="0" applyFont="1" applyFill="1"/>
    <xf numFmtId="0" fontId="46" fillId="8" borderId="0" xfId="0" applyFont="1" applyFill="1"/>
    <xf numFmtId="3" fontId="47" fillId="3" borderId="0" xfId="0" applyNumberFormat="1" applyFont="1" applyFill="1"/>
    <xf numFmtId="0" fontId="47" fillId="3" borderId="0" xfId="0" applyFont="1" applyFill="1"/>
    <xf numFmtId="0" fontId="47" fillId="8" borderId="0" xfId="0" applyFont="1" applyFill="1"/>
    <xf numFmtId="3" fontId="40" fillId="3" borderId="67" xfId="9" applyNumberFormat="1" applyFont="1" applyFill="1" applyBorder="1" applyAlignment="1">
      <alignment horizontal="center" vertical="center" wrapText="1"/>
    </xf>
    <xf numFmtId="3" fontId="40" fillId="3" borderId="67" xfId="5" applyNumberFormat="1" applyFont="1" applyFill="1" applyBorder="1" applyAlignment="1">
      <alignment horizontal="center" vertical="center" wrapText="1"/>
    </xf>
    <xf numFmtId="3" fontId="40" fillId="3" borderId="67" xfId="9" applyNumberFormat="1" applyFont="1" applyFill="1" applyBorder="1" applyAlignment="1">
      <alignment horizontal="center" vertical="center" wrapText="1" shrinkToFit="1"/>
    </xf>
    <xf numFmtId="3" fontId="40" fillId="3" borderId="87" xfId="5" applyNumberFormat="1" applyFont="1" applyFill="1" applyBorder="1" applyAlignment="1">
      <alignment horizontal="center" vertical="center" wrapText="1"/>
    </xf>
    <xf numFmtId="3" fontId="40" fillId="3" borderId="97" xfId="5" applyNumberFormat="1" applyFont="1" applyFill="1" applyBorder="1" applyAlignment="1">
      <alignment horizontal="center" vertical="center" wrapText="1"/>
    </xf>
    <xf numFmtId="0" fontId="47" fillId="4" borderId="55" xfId="0" applyFont="1" applyFill="1" applyBorder="1" applyAlignment="1">
      <alignment horizontal="center"/>
    </xf>
    <xf numFmtId="3" fontId="40" fillId="4" borderId="63" xfId="9" applyNumberFormat="1" applyFont="1" applyFill="1" applyBorder="1" applyAlignment="1">
      <alignment horizontal="right" vertical="center" wrapText="1"/>
    </xf>
    <xf numFmtId="3" fontId="40" fillId="4" borderId="63" xfId="5" applyNumberFormat="1" applyFont="1" applyFill="1" applyBorder="1" applyAlignment="1">
      <alignment horizontal="right" vertical="center" wrapText="1"/>
    </xf>
    <xf numFmtId="3" fontId="40" fillId="4" borderId="63" xfId="9" applyNumberFormat="1" applyFont="1" applyFill="1" applyBorder="1" applyAlignment="1">
      <alignment horizontal="right" vertical="center" wrapText="1" shrinkToFit="1"/>
    </xf>
    <xf numFmtId="3" fontId="47" fillId="4" borderId="0" xfId="0" applyNumberFormat="1" applyFont="1" applyFill="1"/>
    <xf numFmtId="3" fontId="45" fillId="4" borderId="0" xfId="0" applyNumberFormat="1" applyFont="1" applyFill="1"/>
    <xf numFmtId="0" fontId="47" fillId="4" borderId="0" xfId="0" applyFont="1" applyFill="1"/>
    <xf numFmtId="0" fontId="47" fillId="8" borderId="55" xfId="0" applyFont="1" applyFill="1" applyBorder="1" applyAlignment="1">
      <alignment horizontal="center"/>
    </xf>
    <xf numFmtId="3" fontId="40" fillId="3" borderId="63" xfId="9" applyNumberFormat="1" applyFont="1" applyFill="1" applyBorder="1" applyAlignment="1">
      <alignment horizontal="right" vertical="center" wrapText="1"/>
    </xf>
    <xf numFmtId="3" fontId="40" fillId="3" borderId="63" xfId="5" applyNumberFormat="1" applyFont="1" applyFill="1" applyBorder="1" applyAlignment="1">
      <alignment horizontal="right" vertical="center" wrapText="1"/>
    </xf>
    <xf numFmtId="3" fontId="40" fillId="3" borderId="63" xfId="9" applyNumberFormat="1" applyFont="1" applyFill="1" applyBorder="1" applyAlignment="1">
      <alignment horizontal="right" vertical="center" wrapText="1" shrinkToFit="1"/>
    </xf>
    <xf numFmtId="0" fontId="47" fillId="4" borderId="63" xfId="0" applyFont="1" applyFill="1" applyBorder="1" applyAlignment="1">
      <alignment horizontal="center"/>
    </xf>
    <xf numFmtId="0" fontId="47" fillId="8" borderId="63" xfId="0" applyFont="1" applyFill="1" applyBorder="1" applyAlignment="1">
      <alignment horizontal="center"/>
    </xf>
    <xf numFmtId="3" fontId="45" fillId="7" borderId="0" xfId="0" applyNumberFormat="1" applyFont="1" applyFill="1"/>
    <xf numFmtId="3" fontId="10" fillId="4" borderId="63" xfId="9" applyNumberFormat="1" applyFont="1" applyFill="1" applyBorder="1" applyAlignment="1">
      <alignment horizontal="center"/>
    </xf>
    <xf numFmtId="3" fontId="40" fillId="4" borderId="63" xfId="0" applyNumberFormat="1" applyFont="1" applyFill="1" applyBorder="1" applyAlignment="1">
      <alignment horizontal="right"/>
    </xf>
    <xf numFmtId="3" fontId="0" fillId="4" borderId="0" xfId="0" applyNumberFormat="1" applyFill="1"/>
    <xf numFmtId="3" fontId="10" fillId="8" borderId="63" xfId="9" applyNumberFormat="1" applyFont="1" applyFill="1" applyBorder="1" applyAlignment="1">
      <alignment horizontal="center"/>
    </xf>
    <xf numFmtId="3" fontId="40" fillId="3" borderId="63" xfId="0" applyNumberFormat="1" applyFont="1" applyFill="1" applyBorder="1" applyAlignment="1">
      <alignment horizontal="right"/>
    </xf>
    <xf numFmtId="3" fontId="38" fillId="4" borderId="63" xfId="9" applyNumberFormat="1" applyFont="1" applyFill="1" applyBorder="1" applyAlignment="1">
      <alignment horizontal="center" vertical="top"/>
    </xf>
    <xf numFmtId="3" fontId="38" fillId="8" borderId="63" xfId="9" applyNumberFormat="1" applyFont="1" applyFill="1" applyBorder="1" applyAlignment="1">
      <alignment horizontal="center" vertical="top"/>
    </xf>
    <xf numFmtId="3" fontId="48" fillId="4" borderId="63" xfId="9" applyNumberFormat="1" applyFont="1" applyFill="1" applyBorder="1" applyAlignment="1">
      <alignment horizontal="center" vertical="top"/>
    </xf>
    <xf numFmtId="3" fontId="48" fillId="8" borderId="63" xfId="9" applyNumberFormat="1" applyFont="1" applyFill="1" applyBorder="1" applyAlignment="1">
      <alignment horizontal="center" vertical="top"/>
    </xf>
    <xf numFmtId="3" fontId="42" fillId="4" borderId="63" xfId="9" applyNumberFormat="1" applyFont="1" applyFill="1" applyBorder="1" applyAlignment="1">
      <alignment horizontal="center" vertical="top"/>
    </xf>
    <xf numFmtId="3" fontId="42" fillId="8" borderId="63" xfId="9" applyNumberFormat="1" applyFont="1" applyFill="1" applyBorder="1" applyAlignment="1">
      <alignment horizontal="center" vertical="top"/>
    </xf>
    <xf numFmtId="3" fontId="42" fillId="8" borderId="58" xfId="9" applyNumberFormat="1" applyFont="1" applyFill="1" applyBorder="1" applyAlignment="1">
      <alignment horizontal="center" vertical="top"/>
    </xf>
    <xf numFmtId="3" fontId="38" fillId="7" borderId="63" xfId="9" applyNumberFormat="1" applyFont="1" applyFill="1" applyBorder="1" applyAlignment="1">
      <alignment horizontal="center" vertical="top"/>
    </xf>
    <xf numFmtId="3" fontId="0" fillId="7" borderId="0" xfId="0" applyNumberFormat="1" applyFill="1"/>
    <xf numFmtId="3" fontId="43" fillId="4" borderId="0" xfId="0" applyNumberFormat="1" applyFont="1" applyFill="1"/>
    <xf numFmtId="3" fontId="42" fillId="3" borderId="0" xfId="0" applyNumberFormat="1" applyFont="1" applyFill="1"/>
    <xf numFmtId="3" fontId="20" fillId="4" borderId="0" xfId="0" applyNumberFormat="1" applyFont="1" applyFill="1" applyBorder="1"/>
    <xf numFmtId="0" fontId="20" fillId="4" borderId="0" xfId="0" applyFont="1" applyFill="1"/>
    <xf numFmtId="3" fontId="0" fillId="8" borderId="0" xfId="0" applyNumberFormat="1" applyFill="1"/>
    <xf numFmtId="3" fontId="45" fillId="8" borderId="0" xfId="0" applyNumberFormat="1" applyFont="1" applyFill="1"/>
    <xf numFmtId="3" fontId="8" fillId="8" borderId="0" xfId="9" applyNumberFormat="1" applyFont="1" applyFill="1" applyAlignment="1">
      <alignment wrapText="1"/>
    </xf>
    <xf numFmtId="3" fontId="8" fillId="3" borderId="0" xfId="9" applyNumberFormat="1" applyFont="1" applyFill="1" applyAlignment="1">
      <alignment wrapText="1"/>
    </xf>
    <xf numFmtId="0" fontId="47" fillId="4" borderId="98" xfId="0" applyFont="1" applyFill="1" applyBorder="1" applyAlignment="1">
      <alignment horizontal="center"/>
    </xf>
    <xf numFmtId="0" fontId="47" fillId="8" borderId="98" xfId="0" applyFont="1" applyFill="1" applyBorder="1" applyAlignment="1">
      <alignment horizontal="center"/>
    </xf>
    <xf numFmtId="0" fontId="47" fillId="4" borderId="99" xfId="0" applyFont="1" applyFill="1" applyBorder="1" applyAlignment="1">
      <alignment horizontal="center"/>
    </xf>
    <xf numFmtId="0" fontId="47" fillId="8" borderId="99" xfId="0" applyFont="1" applyFill="1" applyBorder="1" applyAlignment="1">
      <alignment horizontal="center"/>
    </xf>
    <xf numFmtId="3" fontId="42" fillId="4" borderId="99" xfId="9" applyNumberFormat="1" applyFont="1" applyFill="1" applyBorder="1"/>
    <xf numFmtId="3" fontId="42" fillId="8" borderId="99" xfId="9" applyNumberFormat="1" applyFont="1" applyFill="1" applyBorder="1"/>
    <xf numFmtId="3" fontId="48" fillId="4" borderId="99" xfId="9" applyNumberFormat="1" applyFont="1" applyFill="1" applyBorder="1"/>
    <xf numFmtId="3" fontId="48" fillId="8" borderId="99" xfId="9" applyNumberFormat="1" applyFont="1" applyFill="1" applyBorder="1"/>
    <xf numFmtId="3" fontId="42" fillId="8" borderId="100" xfId="9" applyNumberFormat="1" applyFont="1" applyFill="1" applyBorder="1"/>
    <xf numFmtId="3" fontId="42" fillId="7" borderId="99" xfId="9" applyNumberFormat="1" applyFont="1" applyFill="1" applyBorder="1"/>
    <xf numFmtId="3" fontId="40" fillId="4" borderId="76" xfId="5" applyNumberFormat="1" applyFont="1" applyFill="1" applyBorder="1" applyAlignment="1">
      <alignment horizontal="right" vertical="center" wrapText="1"/>
    </xf>
    <xf numFmtId="3" fontId="40" fillId="3" borderId="76" xfId="5" applyNumberFormat="1" applyFont="1" applyFill="1" applyBorder="1" applyAlignment="1">
      <alignment horizontal="right" vertical="center" wrapText="1"/>
    </xf>
    <xf numFmtId="3" fontId="40" fillId="4" borderId="76" xfId="0" applyNumberFormat="1" applyFont="1" applyFill="1" applyBorder="1" applyAlignment="1">
      <alignment horizontal="right"/>
    </xf>
    <xf numFmtId="3" fontId="40" fillId="3" borderId="76" xfId="0" applyNumberFormat="1" applyFont="1" applyFill="1" applyBorder="1" applyAlignment="1">
      <alignment horizontal="right"/>
    </xf>
    <xf numFmtId="3" fontId="40" fillId="8" borderId="101" xfId="9" applyNumberFormat="1" applyFont="1" applyFill="1" applyBorder="1"/>
    <xf numFmtId="3" fontId="10" fillId="8" borderId="102" xfId="9" applyNumberFormat="1" applyFont="1" applyFill="1" applyBorder="1" applyAlignment="1">
      <alignment horizontal="center" vertical="top"/>
    </xf>
    <xf numFmtId="3" fontId="42" fillId="8" borderId="61" xfId="9" applyNumberFormat="1" applyFont="1" applyFill="1" applyBorder="1" applyAlignment="1">
      <alignment vertical="center" wrapText="1"/>
    </xf>
    <xf numFmtId="3" fontId="14" fillId="8" borderId="61" xfId="9" applyNumberFormat="1" applyFont="1" applyFill="1" applyBorder="1" applyAlignment="1">
      <alignment horizontal="center" vertical="center" wrapText="1"/>
    </xf>
    <xf numFmtId="3" fontId="8" fillId="8" borderId="61" xfId="9" applyNumberFormat="1" applyFont="1" applyFill="1" applyBorder="1" applyAlignment="1">
      <alignment wrapText="1"/>
    </xf>
    <xf numFmtId="3" fontId="12" fillId="0" borderId="29" xfId="19" applyNumberFormat="1" applyFont="1" applyFill="1" applyBorder="1" applyAlignment="1" applyProtection="1">
      <alignment horizontal="center" vertical="center" wrapText="1"/>
    </xf>
    <xf numFmtId="3" fontId="12" fillId="0" borderId="36" xfId="7" applyNumberFormat="1" applyFont="1" applyBorder="1" applyAlignment="1">
      <alignment vertical="center"/>
    </xf>
    <xf numFmtId="3" fontId="12" fillId="0" borderId="41" xfId="7" applyNumberFormat="1" applyFont="1" applyBorder="1" applyAlignment="1">
      <alignment horizontal="center"/>
    </xf>
    <xf numFmtId="3" fontId="12" fillId="0" borderId="103" xfId="7" applyNumberFormat="1" applyFont="1" applyBorder="1" applyAlignment="1">
      <alignment vertical="center"/>
    </xf>
    <xf numFmtId="3" fontId="12" fillId="0" borderId="104" xfId="7" applyNumberFormat="1" applyFont="1" applyBorder="1" applyAlignment="1">
      <alignment vertical="center"/>
    </xf>
    <xf numFmtId="3" fontId="12" fillId="0" borderId="105" xfId="7" applyNumberFormat="1" applyFont="1" applyBorder="1" applyAlignment="1">
      <alignment vertical="center"/>
    </xf>
    <xf numFmtId="3" fontId="12" fillId="0" borderId="106" xfId="7" applyNumberFormat="1" applyFont="1" applyBorder="1" applyAlignment="1">
      <alignment vertical="center"/>
    </xf>
    <xf numFmtId="169" fontId="21" fillId="0" borderId="41" xfId="22" applyNumberFormat="1" applyFont="1" applyFill="1" applyBorder="1" applyAlignment="1" applyProtection="1">
      <alignment horizontal="center"/>
    </xf>
    <xf numFmtId="169" fontId="21" fillId="0" borderId="107" xfId="22" applyNumberFormat="1" applyFont="1" applyFill="1" applyBorder="1" applyAlignment="1" applyProtection="1">
      <alignment horizontal="center"/>
    </xf>
    <xf numFmtId="0" fontId="21" fillId="0" borderId="0" xfId="7" applyFont="1" applyBorder="1" applyAlignment="1">
      <alignment horizontal="center"/>
    </xf>
    <xf numFmtId="0" fontId="21" fillId="0" borderId="0" xfId="7" applyFont="1" applyBorder="1" applyAlignment="1">
      <alignment horizontal="center" vertical="top"/>
    </xf>
    <xf numFmtId="3" fontId="12" fillId="0" borderId="43" xfId="7" applyNumberFormat="1" applyFont="1" applyBorder="1" applyAlignment="1">
      <alignment horizontal="center" vertical="center"/>
    </xf>
    <xf numFmtId="1" fontId="21" fillId="0" borderId="0" xfId="7" applyNumberFormat="1" applyFont="1" applyBorder="1" applyAlignment="1">
      <alignment horizontal="center"/>
    </xf>
    <xf numFmtId="3" fontId="12" fillId="0" borderId="45" xfId="7" applyNumberFormat="1" applyFont="1" applyBorder="1" applyAlignment="1">
      <alignment horizontal="center" vertical="center"/>
    </xf>
    <xf numFmtId="0" fontId="12" fillId="0" borderId="48" xfId="7" applyFont="1" applyBorder="1" applyAlignment="1">
      <alignment vertical="center"/>
    </xf>
    <xf numFmtId="3" fontId="12" fillId="0" borderId="0" xfId="7" applyNumberFormat="1" applyFont="1" applyBorder="1" applyAlignment="1">
      <alignment horizontal="center" vertical="center"/>
    </xf>
    <xf numFmtId="3" fontId="12" fillId="0" borderId="28" xfId="7" applyNumberFormat="1" applyFont="1" applyBorder="1" applyAlignment="1">
      <alignment horizontal="center" vertical="center"/>
    </xf>
    <xf numFmtId="0" fontId="21" fillId="0" borderId="1" xfId="7" applyFont="1" applyBorder="1" applyAlignment="1">
      <alignment horizontal="right"/>
    </xf>
    <xf numFmtId="0" fontId="21" fillId="0" borderId="46" xfId="7" applyFont="1" applyBorder="1" applyAlignment="1">
      <alignment horizontal="center" vertical="center"/>
    </xf>
    <xf numFmtId="3" fontId="12" fillId="0" borderId="108" xfId="7" applyNumberFormat="1" applyFont="1" applyBorder="1" applyAlignment="1">
      <alignment vertical="center"/>
    </xf>
    <xf numFmtId="0" fontId="12" fillId="0" borderId="48" xfId="7" applyFont="1" applyBorder="1" applyAlignment="1">
      <alignment horizontal="right" vertical="center"/>
    </xf>
    <xf numFmtId="3" fontId="12" fillId="0" borderId="102" xfId="7" applyNumberFormat="1" applyFont="1" applyBorder="1" applyAlignment="1">
      <alignment vertical="center"/>
    </xf>
    <xf numFmtId="0" fontId="16" fillId="0" borderId="109" xfId="0" applyFont="1" applyBorder="1" applyAlignment="1"/>
    <xf numFmtId="170" fontId="56" fillId="0" borderId="110" xfId="1" applyNumberFormat="1" applyBorder="1" applyAlignment="1">
      <alignment vertical="center"/>
    </xf>
    <xf numFmtId="170" fontId="56" fillId="0" borderId="111" xfId="1" applyNumberFormat="1" applyFill="1" applyBorder="1" applyAlignment="1">
      <alignment vertical="center"/>
    </xf>
    <xf numFmtId="170" fontId="56" fillId="0" borderId="111" xfId="1" applyNumberFormat="1" applyBorder="1" applyAlignment="1">
      <alignment vertical="center"/>
    </xf>
    <xf numFmtId="170" fontId="56" fillId="0" borderId="112" xfId="1" applyNumberFormat="1" applyBorder="1" applyAlignment="1">
      <alignment vertical="center"/>
    </xf>
    <xf numFmtId="3" fontId="13" fillId="8" borderId="1" xfId="0" applyNumberFormat="1" applyFont="1" applyFill="1" applyBorder="1" applyAlignment="1" applyProtection="1">
      <alignment horizontal="right" vertical="center"/>
    </xf>
    <xf numFmtId="3" fontId="18" fillId="8" borderId="0" xfId="0" applyNumberFormat="1" applyFont="1" applyFill="1" applyBorder="1" applyAlignment="1" applyProtection="1">
      <alignment horizontal="right" vertical="center"/>
    </xf>
    <xf numFmtId="0" fontId="15" fillId="0" borderId="0" xfId="20" applyFont="1" applyFill="1" applyBorder="1" applyAlignment="1">
      <alignment horizontal="center" vertical="center"/>
    </xf>
    <xf numFmtId="0" fontId="16" fillId="0" borderId="0" xfId="20" applyFont="1" applyFill="1" applyBorder="1" applyAlignment="1">
      <alignment horizontal="center" vertical="center"/>
    </xf>
    <xf numFmtId="3" fontId="60" fillId="6" borderId="63" xfId="9" applyNumberFormat="1" applyFont="1" applyFill="1" applyBorder="1"/>
    <xf numFmtId="3" fontId="62" fillId="6" borderId="63" xfId="9" applyNumberFormat="1" applyFont="1" applyFill="1" applyBorder="1" applyAlignment="1">
      <alignment horizontal="center"/>
    </xf>
    <xf numFmtId="0" fontId="57" fillId="6" borderId="0" xfId="0" applyFont="1" applyFill="1"/>
    <xf numFmtId="3" fontId="60" fillId="3" borderId="63" xfId="9" applyNumberFormat="1" applyFont="1" applyFill="1" applyBorder="1"/>
    <xf numFmtId="3" fontId="62" fillId="3" borderId="63" xfId="9" applyNumberFormat="1" applyFont="1" applyFill="1" applyBorder="1" applyAlignment="1">
      <alignment horizontal="center"/>
    </xf>
    <xf numFmtId="0" fontId="57" fillId="3" borderId="0" xfId="0" applyFont="1" applyFill="1"/>
    <xf numFmtId="3" fontId="55" fillId="3" borderId="63" xfId="9" applyNumberFormat="1" applyFont="1" applyFill="1" applyBorder="1" applyAlignment="1">
      <alignment horizontal="center" vertical="top"/>
    </xf>
    <xf numFmtId="3" fontId="55" fillId="3" borderId="63" xfId="9" applyNumberFormat="1" applyFont="1" applyFill="1" applyBorder="1" applyAlignment="1">
      <alignment horizontal="center" vertical="center"/>
    </xf>
    <xf numFmtId="0" fontId="57" fillId="5" borderId="0" xfId="0" applyFont="1" applyFill="1"/>
    <xf numFmtId="3" fontId="60" fillId="5" borderId="63" xfId="9" applyNumberFormat="1" applyFont="1" applyFill="1" applyBorder="1"/>
    <xf numFmtId="3" fontId="63" fillId="8" borderId="99" xfId="9" applyNumberFormat="1" applyFont="1" applyFill="1" applyBorder="1"/>
    <xf numFmtId="3" fontId="37" fillId="8" borderId="63" xfId="9" applyNumberFormat="1" applyFont="1" applyFill="1" applyBorder="1" applyAlignment="1">
      <alignment horizontal="center" vertical="top"/>
    </xf>
    <xf numFmtId="3" fontId="58" fillId="3" borderId="0" xfId="0" applyNumberFormat="1" applyFont="1" applyFill="1"/>
    <xf numFmtId="3" fontId="65" fillId="3" borderId="0" xfId="0" applyNumberFormat="1" applyFont="1" applyFill="1"/>
    <xf numFmtId="0" fontId="58" fillId="3" borderId="0" xfId="0" applyFont="1" applyFill="1"/>
    <xf numFmtId="0" fontId="58" fillId="8" borderId="0" xfId="0" applyFont="1" applyFill="1"/>
    <xf numFmtId="0" fontId="66" fillId="8" borderId="99" xfId="0" applyFont="1" applyFill="1" applyBorder="1" applyAlignment="1">
      <alignment horizontal="center"/>
    </xf>
    <xf numFmtId="0" fontId="66" fillId="8" borderId="63" xfId="0" applyFont="1" applyFill="1" applyBorder="1" applyAlignment="1">
      <alignment horizontal="center"/>
    </xf>
    <xf numFmtId="3" fontId="66" fillId="3" borderId="0" xfId="0" applyNumberFormat="1" applyFont="1" applyFill="1"/>
    <xf numFmtId="0" fontId="66" fillId="3" borderId="0" xfId="0" applyFont="1" applyFill="1"/>
    <xf numFmtId="0" fontId="66" fillId="8" borderId="0" xfId="0" applyFont="1" applyFill="1"/>
    <xf numFmtId="0" fontId="23" fillId="0" borderId="0" xfId="21" applyFont="1" applyFill="1" applyBorder="1" applyAlignment="1">
      <alignment horizontal="center" vertical="center"/>
    </xf>
    <xf numFmtId="3" fontId="23" fillId="0" borderId="0" xfId="21" applyNumberFormat="1" applyFont="1" applyFill="1" applyBorder="1"/>
    <xf numFmtId="3" fontId="26" fillId="0" borderId="0" xfId="21" applyNumberFormat="1" applyFont="1" applyFill="1" applyBorder="1" applyAlignment="1"/>
    <xf numFmtId="0" fontId="23" fillId="0" borderId="0" xfId="21" applyFont="1" applyFill="1" applyBorder="1"/>
    <xf numFmtId="0" fontId="21" fillId="0" borderId="0" xfId="21" applyFont="1" applyFill="1" applyBorder="1"/>
    <xf numFmtId="0" fontId="21" fillId="0" borderId="0" xfId="21" applyFont="1" applyFill="1" applyBorder="1" applyAlignment="1">
      <alignment horizontal="center"/>
    </xf>
    <xf numFmtId="0" fontId="21" fillId="0" borderId="0" xfId="21" applyFont="1" applyFill="1" applyBorder="1" applyAlignment="1">
      <alignment horizontal="center" vertical="top"/>
    </xf>
    <xf numFmtId="0" fontId="21" fillId="0" borderId="0" xfId="21" applyFont="1" applyFill="1" applyBorder="1" applyAlignment="1">
      <alignment wrapText="1"/>
    </xf>
    <xf numFmtId="0" fontId="21" fillId="0" borderId="0" xfId="21" applyFont="1" applyFill="1" applyBorder="1" applyAlignment="1">
      <alignment horizontal="center" vertical="center" wrapText="1"/>
    </xf>
    <xf numFmtId="3" fontId="21" fillId="0" borderId="0" xfId="21" applyNumberFormat="1" applyFont="1" applyFill="1" applyBorder="1"/>
    <xf numFmtId="3" fontId="21" fillId="0" borderId="0" xfId="21" applyNumberFormat="1" applyFont="1" applyFill="1" applyBorder="1" applyAlignment="1"/>
    <xf numFmtId="3" fontId="12" fillId="0" borderId="0" xfId="21" applyNumberFormat="1" applyFont="1" applyFill="1" applyBorder="1" applyAlignment="1">
      <alignment horizontal="right"/>
    </xf>
    <xf numFmtId="0" fontId="21" fillId="0" borderId="0" xfId="21" applyFont="1" applyFill="1" applyBorder="1" applyAlignment="1">
      <alignment horizontal="center" wrapText="1"/>
    </xf>
    <xf numFmtId="3" fontId="21" fillId="0" borderId="0" xfId="21" applyNumberFormat="1" applyFont="1" applyFill="1" applyBorder="1" applyAlignment="1">
      <alignment horizontal="center"/>
    </xf>
    <xf numFmtId="3" fontId="21" fillId="0" borderId="68" xfId="10" applyNumberFormat="1" applyFont="1" applyFill="1" applyBorder="1" applyAlignment="1">
      <alignment horizontal="center" vertical="center" textRotation="90"/>
    </xf>
    <xf numFmtId="3" fontId="21" fillId="0" borderId="69" xfId="10" applyNumberFormat="1" applyFont="1" applyFill="1" applyBorder="1" applyAlignment="1">
      <alignment horizontal="center" vertical="center" textRotation="90"/>
    </xf>
    <xf numFmtId="0" fontId="12" fillId="0" borderId="69" xfId="21" applyFont="1" applyFill="1" applyBorder="1" applyAlignment="1">
      <alignment horizontal="center" vertical="center" wrapText="1"/>
    </xf>
    <xf numFmtId="0" fontId="21" fillId="0" borderId="69" xfId="20" applyFont="1" applyFill="1" applyBorder="1" applyAlignment="1">
      <alignment horizontal="center" vertical="center" textRotation="90" wrapText="1"/>
    </xf>
    <xf numFmtId="0" fontId="49" fillId="0" borderId="69" xfId="0" applyFont="1" applyFill="1" applyBorder="1" applyAlignment="1">
      <alignment horizontal="center" vertical="center" wrapText="1"/>
    </xf>
    <xf numFmtId="3" fontId="21" fillId="0" borderId="113" xfId="10" applyNumberFormat="1" applyFont="1" applyFill="1" applyBorder="1" applyAlignment="1">
      <alignment horizontal="center"/>
    </xf>
    <xf numFmtId="3" fontId="21" fillId="0" borderId="90" xfId="10" applyNumberFormat="1" applyFont="1" applyFill="1" applyBorder="1" applyAlignment="1">
      <alignment horizontal="center" vertical="center" textRotation="90"/>
    </xf>
    <xf numFmtId="0" fontId="50" fillId="0" borderId="114" xfId="21" applyFont="1" applyFill="1" applyBorder="1" applyAlignment="1">
      <alignment horizontal="left" vertical="center" wrapText="1"/>
    </xf>
    <xf numFmtId="0" fontId="21" fillId="0" borderId="90" xfId="20" applyFont="1" applyFill="1" applyBorder="1" applyAlignment="1">
      <alignment horizontal="center" vertical="center" textRotation="90" wrapText="1"/>
    </xf>
    <xf numFmtId="3" fontId="12" fillId="0" borderId="90" xfId="21" applyNumberFormat="1" applyFont="1" applyFill="1" applyBorder="1" applyAlignment="1">
      <alignment horizontal="right" vertical="center" wrapText="1"/>
    </xf>
    <xf numFmtId="0" fontId="21" fillId="0" borderId="71" xfId="21" applyFont="1" applyFill="1" applyBorder="1" applyAlignment="1">
      <alignment horizontal="center"/>
    </xf>
    <xf numFmtId="0" fontId="21" fillId="0" borderId="63" xfId="21" applyFont="1" applyFill="1" applyBorder="1" applyAlignment="1">
      <alignment horizontal="center" vertical="top"/>
    </xf>
    <xf numFmtId="0" fontId="21" fillId="0" borderId="63" xfId="20" applyFont="1" applyFill="1" applyBorder="1" applyAlignment="1">
      <alignment horizontal="left" wrapText="1"/>
    </xf>
    <xf numFmtId="0" fontId="21" fillId="0" borderId="63" xfId="20" applyFont="1" applyFill="1" applyBorder="1" applyAlignment="1">
      <alignment horizontal="center" vertical="center" wrapText="1"/>
    </xf>
    <xf numFmtId="3" fontId="21" fillId="0" borderId="63" xfId="12" applyNumberFormat="1" applyFont="1" applyFill="1" applyBorder="1" applyAlignment="1">
      <alignment horizontal="right"/>
    </xf>
    <xf numFmtId="3" fontId="21" fillId="0" borderId="63" xfId="10" applyNumberFormat="1" applyFont="1" applyFill="1" applyBorder="1" applyAlignment="1">
      <alignment horizontal="right"/>
    </xf>
    <xf numFmtId="3" fontId="12" fillId="0" borderId="63" xfId="13" applyNumberFormat="1" applyFont="1" applyFill="1" applyBorder="1" applyAlignment="1">
      <alignment horizontal="right"/>
    </xf>
    <xf numFmtId="3" fontId="21" fillId="0" borderId="63" xfId="12" applyNumberFormat="1" applyFont="1" applyFill="1" applyBorder="1" applyAlignment="1">
      <alignment horizontal="left" wrapText="1"/>
    </xf>
    <xf numFmtId="3" fontId="21" fillId="0" borderId="63" xfId="12" applyNumberFormat="1" applyFont="1" applyFill="1" applyBorder="1" applyAlignment="1">
      <alignment horizontal="center" vertical="center" wrapText="1"/>
    </xf>
    <xf numFmtId="3" fontId="21" fillId="0" borderId="63" xfId="13" applyNumberFormat="1" applyFont="1" applyFill="1" applyBorder="1" applyAlignment="1">
      <alignment horizontal="right" wrapText="1"/>
    </xf>
    <xf numFmtId="3" fontId="21" fillId="0" borderId="63" xfId="20" applyNumberFormat="1" applyFont="1" applyFill="1" applyBorder="1" applyAlignment="1">
      <alignment horizontal="right"/>
    </xf>
    <xf numFmtId="3" fontId="12" fillId="0" borderId="63" xfId="13" applyNumberFormat="1" applyFont="1" applyFill="1" applyBorder="1" applyAlignment="1">
      <alignment horizontal="right" wrapText="1"/>
    </xf>
    <xf numFmtId="3" fontId="12" fillId="0" borderId="63" xfId="12" applyNumberFormat="1" applyFont="1" applyFill="1" applyBorder="1" applyAlignment="1">
      <alignment horizontal="right"/>
    </xf>
    <xf numFmtId="3" fontId="21" fillId="0" borderId="63" xfId="13" applyNumberFormat="1" applyFont="1" applyFill="1" applyBorder="1" applyAlignment="1">
      <alignment horizontal="right"/>
    </xf>
    <xf numFmtId="3" fontId="12" fillId="0" borderId="63" xfId="20" applyNumberFormat="1" applyFont="1" applyFill="1" applyBorder="1" applyAlignment="1">
      <alignment horizontal="right"/>
    </xf>
    <xf numFmtId="0" fontId="21" fillId="0" borderId="63" xfId="12" applyFont="1" applyFill="1" applyBorder="1" applyAlignment="1">
      <alignment horizontal="left" wrapText="1"/>
    </xf>
    <xf numFmtId="0" fontId="21" fillId="0" borderId="115" xfId="21" applyFont="1" applyFill="1" applyBorder="1" applyAlignment="1">
      <alignment horizontal="center"/>
    </xf>
    <xf numFmtId="0" fontId="21" fillId="0" borderId="61" xfId="21" applyFont="1" applyFill="1" applyBorder="1" applyAlignment="1">
      <alignment horizontal="center" vertical="top"/>
    </xf>
    <xf numFmtId="0" fontId="12" fillId="0" borderId="61" xfId="21" applyFont="1" applyFill="1" applyBorder="1" applyAlignment="1">
      <alignment horizontal="left"/>
    </xf>
    <xf numFmtId="0" fontId="12" fillId="0" borderId="61" xfId="21" applyFont="1" applyFill="1" applyBorder="1" applyAlignment="1">
      <alignment horizontal="center" vertical="center"/>
    </xf>
    <xf numFmtId="3" fontId="12" fillId="0" borderId="61" xfId="21" applyNumberFormat="1" applyFont="1" applyFill="1" applyBorder="1" applyAlignment="1">
      <alignment horizontal="right"/>
    </xf>
    <xf numFmtId="0" fontId="12" fillId="0" borderId="0" xfId="21" applyFont="1" applyFill="1" applyBorder="1" applyAlignment="1">
      <alignment vertical="center"/>
    </xf>
    <xf numFmtId="0" fontId="21" fillId="0" borderId="113" xfId="21" applyFont="1" applyFill="1" applyBorder="1" applyAlignment="1">
      <alignment horizontal="center"/>
    </xf>
    <xf numFmtId="0" fontId="21" fillId="0" borderId="90" xfId="21" applyFont="1" applyFill="1" applyBorder="1" applyAlignment="1">
      <alignment horizontal="center"/>
    </xf>
    <xf numFmtId="0" fontId="50" fillId="0" borderId="90" xfId="21" applyFont="1" applyFill="1" applyBorder="1" applyAlignment="1">
      <alignment horizontal="left"/>
    </xf>
    <xf numFmtId="0" fontId="12" fillId="0" borderId="90" xfId="21" applyFont="1" applyFill="1" applyBorder="1" applyAlignment="1">
      <alignment horizontal="center" vertical="center"/>
    </xf>
    <xf numFmtId="3" fontId="12" fillId="0" borderId="90" xfId="21" applyNumberFormat="1" applyFont="1" applyFill="1" applyBorder="1" applyAlignment="1">
      <alignment horizontal="right"/>
    </xf>
    <xf numFmtId="3" fontId="12" fillId="0" borderId="116" xfId="21" applyNumberFormat="1" applyFont="1" applyFill="1" applyBorder="1" applyAlignment="1">
      <alignment horizontal="right"/>
    </xf>
    <xf numFmtId="0" fontId="12" fillId="0" borderId="0" xfId="21" applyFont="1" applyFill="1" applyBorder="1" applyAlignment="1"/>
    <xf numFmtId="0" fontId="12" fillId="0" borderId="63" xfId="20" applyFont="1" applyFill="1" applyBorder="1" applyAlignment="1">
      <alignment wrapText="1"/>
    </xf>
    <xf numFmtId="0" fontId="12" fillId="0" borderId="63" xfId="20" applyFont="1" applyFill="1" applyBorder="1" applyAlignment="1">
      <alignment horizontal="center" vertical="center" wrapText="1"/>
    </xf>
    <xf numFmtId="3" fontId="21" fillId="0" borderId="76" xfId="20" applyNumberFormat="1" applyFont="1" applyFill="1" applyBorder="1" applyAlignment="1">
      <alignment horizontal="right"/>
    </xf>
    <xf numFmtId="0" fontId="21" fillId="0" borderId="63" xfId="20" applyFont="1" applyFill="1" applyBorder="1" applyAlignment="1">
      <alignment wrapText="1"/>
    </xf>
    <xf numFmtId="3" fontId="39" fillId="0" borderId="63" xfId="5" applyNumberFormat="1" applyFont="1" applyFill="1" applyBorder="1"/>
    <xf numFmtId="0" fontId="21" fillId="0" borderId="0" xfId="21" applyFont="1" applyFill="1" applyBorder="1" applyAlignment="1">
      <alignment vertical="top"/>
    </xf>
    <xf numFmtId="0" fontId="12" fillId="0" borderId="76" xfId="20" applyFont="1" applyFill="1" applyBorder="1" applyAlignment="1">
      <alignment horizontal="right" wrapText="1"/>
    </xf>
    <xf numFmtId="0" fontId="12" fillId="0" borderId="117" xfId="20" applyFont="1" applyFill="1" applyBorder="1" applyAlignment="1">
      <alignment horizontal="right" wrapText="1"/>
    </xf>
    <xf numFmtId="3" fontId="21" fillId="0" borderId="117" xfId="20" applyNumberFormat="1" applyFont="1" applyFill="1" applyBorder="1" applyAlignment="1">
      <alignment horizontal="right"/>
    </xf>
    <xf numFmtId="3" fontId="21" fillId="0" borderId="117" xfId="10" applyNumberFormat="1" applyFont="1" applyFill="1" applyBorder="1" applyAlignment="1">
      <alignment horizontal="right"/>
    </xf>
    <xf numFmtId="3" fontId="12" fillId="0" borderId="117" xfId="20" applyNumberFormat="1" applyFont="1" applyFill="1" applyBorder="1" applyAlignment="1">
      <alignment horizontal="right"/>
    </xf>
    <xf numFmtId="0" fontId="12" fillId="0" borderId="63" xfId="20" applyFont="1" applyFill="1" applyBorder="1" applyAlignment="1">
      <alignment horizontal="left" wrapText="1"/>
    </xf>
    <xf numFmtId="0" fontId="12" fillId="0" borderId="63" xfId="20" applyFont="1" applyFill="1" applyBorder="1" applyAlignment="1">
      <alignment horizontal="right" wrapText="1"/>
    </xf>
    <xf numFmtId="0" fontId="12" fillId="0" borderId="118" xfId="21" applyFont="1" applyFill="1" applyBorder="1" applyAlignment="1">
      <alignment horizontal="center"/>
    </xf>
    <xf numFmtId="0" fontId="12" fillId="0" borderId="119" xfId="21" applyFont="1" applyFill="1" applyBorder="1" applyAlignment="1">
      <alignment horizontal="center" vertical="top"/>
    </xf>
    <xf numFmtId="0" fontId="12" fillId="0" borderId="119" xfId="21" applyFont="1" applyFill="1" applyBorder="1" applyAlignment="1">
      <alignment horizontal="left"/>
    </xf>
    <xf numFmtId="0" fontId="12" fillId="0" borderId="119" xfId="21" applyFont="1" applyFill="1" applyBorder="1" applyAlignment="1">
      <alignment horizontal="center" vertical="center"/>
    </xf>
    <xf numFmtId="3" fontId="12" fillId="0" borderId="119" xfId="21" applyNumberFormat="1" applyFont="1" applyFill="1" applyBorder="1" applyAlignment="1">
      <alignment horizontal="right"/>
    </xf>
    <xf numFmtId="3" fontId="12" fillId="0" borderId="120" xfId="21" applyNumberFormat="1" applyFont="1" applyFill="1" applyBorder="1" applyAlignment="1">
      <alignment horizontal="right"/>
    </xf>
    <xf numFmtId="3" fontId="12" fillId="0" borderId="0" xfId="21" applyNumberFormat="1" applyFont="1" applyFill="1" applyBorder="1"/>
    <xf numFmtId="3" fontId="51" fillId="0" borderId="121" xfId="7" applyNumberFormat="1" applyFont="1" applyFill="1" applyBorder="1" applyAlignment="1">
      <alignment horizontal="left"/>
    </xf>
    <xf numFmtId="3" fontId="51" fillId="0" borderId="121" xfId="7" applyNumberFormat="1" applyFont="1" applyFill="1" applyBorder="1" applyAlignment="1">
      <alignment horizontal="center"/>
    </xf>
    <xf numFmtId="3" fontId="51" fillId="0" borderId="121" xfId="7" applyNumberFormat="1" applyFont="1" applyFill="1" applyBorder="1" applyAlignment="1"/>
    <xf numFmtId="0" fontId="51" fillId="0" borderId="0" xfId="21" applyFont="1" applyFill="1" applyBorder="1" applyAlignment="1">
      <alignment horizontal="center" vertical="center" wrapText="1"/>
    </xf>
    <xf numFmtId="3" fontId="51" fillId="0" borderId="0" xfId="21" applyNumberFormat="1" applyFont="1" applyFill="1" applyBorder="1"/>
    <xf numFmtId="3" fontId="49" fillId="0" borderId="0" xfId="21" applyNumberFormat="1" applyFont="1" applyFill="1" applyBorder="1"/>
    <xf numFmtId="0" fontId="51" fillId="0" borderId="0" xfId="21" applyFont="1" applyFill="1" applyBorder="1"/>
    <xf numFmtId="0" fontId="23" fillId="0" borderId="0" xfId="20" applyFont="1" applyFill="1" applyBorder="1" applyAlignment="1">
      <alignment horizontal="left" vertical="center" wrapText="1"/>
    </xf>
    <xf numFmtId="3" fontId="23" fillId="0" borderId="0" xfId="20" applyNumberFormat="1" applyFont="1" applyFill="1" applyBorder="1" applyAlignment="1">
      <alignment horizontal="left" vertical="center"/>
    </xf>
    <xf numFmtId="3" fontId="26" fillId="0" borderId="0" xfId="20" applyNumberFormat="1" applyFont="1" applyFill="1" applyBorder="1" applyAlignment="1">
      <alignment horizontal="left" vertical="center"/>
    </xf>
    <xf numFmtId="0" fontId="23" fillId="0" borderId="0" xfId="20" applyFont="1" applyFill="1" applyBorder="1" applyAlignment="1">
      <alignment horizontal="left" vertical="center"/>
    </xf>
    <xf numFmtId="0" fontId="21" fillId="0" borderId="0" xfId="20" applyFont="1" applyFill="1" applyBorder="1"/>
    <xf numFmtId="3" fontId="21" fillId="0" borderId="0" xfId="21" applyNumberFormat="1" applyFont="1" applyFill="1" applyBorder="1" applyAlignment="1">
      <alignment horizontal="center" vertical="center"/>
    </xf>
    <xf numFmtId="0" fontId="38" fillId="0" borderId="69" xfId="0" applyFont="1" applyFill="1" applyBorder="1" applyAlignment="1">
      <alignment horizontal="center" vertical="center" wrapText="1"/>
    </xf>
    <xf numFmtId="0" fontId="38" fillId="0" borderId="73" xfId="0" applyFont="1" applyFill="1" applyBorder="1" applyAlignment="1">
      <alignment horizontal="center" vertical="center" wrapText="1"/>
    </xf>
    <xf numFmtId="3" fontId="12" fillId="0" borderId="116" xfId="21" applyNumberFormat="1" applyFont="1" applyFill="1" applyBorder="1" applyAlignment="1">
      <alignment horizontal="right" vertical="center" wrapText="1"/>
    </xf>
    <xf numFmtId="3" fontId="21" fillId="0" borderId="76" xfId="12" applyNumberFormat="1" applyFont="1" applyFill="1" applyBorder="1" applyAlignment="1">
      <alignment horizontal="right"/>
    </xf>
    <xf numFmtId="3" fontId="12" fillId="0" borderId="122" xfId="21" applyNumberFormat="1" applyFont="1" applyFill="1" applyBorder="1" applyAlignment="1">
      <alignment horizontal="right"/>
    </xf>
    <xf numFmtId="0" fontId="21" fillId="0" borderId="0" xfId="20" applyFont="1" applyFill="1" applyBorder="1" applyAlignment="1">
      <alignment horizontal="center" vertical="top"/>
    </xf>
    <xf numFmtId="0" fontId="21" fillId="0" borderId="0" xfId="20" applyFont="1" applyFill="1" applyBorder="1" applyAlignment="1">
      <alignment wrapText="1"/>
    </xf>
    <xf numFmtId="0" fontId="21" fillId="0" borderId="0" xfId="20" applyFont="1" applyFill="1" applyBorder="1" applyAlignment="1">
      <alignment horizontal="center" wrapText="1"/>
    </xf>
    <xf numFmtId="3" fontId="21" fillId="0" borderId="0" xfId="20" applyNumberFormat="1" applyFont="1" applyFill="1" applyBorder="1"/>
    <xf numFmtId="3" fontId="12" fillId="0" borderId="0" xfId="20" applyNumberFormat="1" applyFont="1" applyFill="1" applyBorder="1"/>
    <xf numFmtId="0" fontId="23" fillId="0" borderId="0" xfId="20" applyFont="1" applyFill="1" applyBorder="1" applyAlignment="1">
      <alignment vertical="center" wrapText="1"/>
    </xf>
    <xf numFmtId="3" fontId="16" fillId="0" borderId="59" xfId="20" applyNumberFormat="1" applyFont="1" applyFill="1" applyBorder="1" applyAlignment="1">
      <alignment horizontal="center" vertical="center"/>
    </xf>
    <xf numFmtId="3" fontId="0" fillId="0" borderId="0" xfId="0" applyNumberFormat="1"/>
    <xf numFmtId="3" fontId="59" fillId="8" borderId="0" xfId="0" applyNumberFormat="1" applyFont="1" applyFill="1" applyBorder="1" applyAlignment="1">
      <alignment horizontal="right" vertical="center"/>
    </xf>
    <xf numFmtId="3" fontId="36" fillId="8" borderId="30" xfId="0" applyNumberFormat="1" applyFont="1" applyFill="1" applyBorder="1" applyAlignment="1">
      <alignment horizontal="center" vertical="center"/>
    </xf>
    <xf numFmtId="3" fontId="59" fillId="8" borderId="30" xfId="0" applyNumberFormat="1" applyFont="1" applyFill="1" applyBorder="1" applyAlignment="1">
      <alignment horizontal="center" vertical="center"/>
    </xf>
    <xf numFmtId="3" fontId="18" fillId="8" borderId="4" xfId="19" applyNumberFormat="1" applyFont="1" applyFill="1" applyBorder="1" applyAlignment="1" applyProtection="1">
      <alignment horizontal="center" vertical="center" wrapText="1"/>
    </xf>
    <xf numFmtId="3" fontId="59" fillId="8" borderId="123" xfId="0" applyNumberFormat="1" applyFont="1" applyFill="1" applyBorder="1" applyAlignment="1">
      <alignment horizontal="right" vertical="center"/>
    </xf>
    <xf numFmtId="3" fontId="59" fillId="8" borderId="37" xfId="0" applyNumberFormat="1" applyFont="1" applyFill="1" applyBorder="1" applyAlignment="1">
      <alignment horizontal="right" vertical="center"/>
    </xf>
    <xf numFmtId="3" fontId="18" fillId="8" borderId="15" xfId="19" applyNumberFormat="1" applyFont="1" applyFill="1" applyBorder="1" applyAlignment="1" applyProtection="1">
      <alignment horizontal="right" vertical="center" wrapText="1"/>
      <protection locked="0"/>
    </xf>
    <xf numFmtId="3" fontId="18" fillId="8" borderId="4" xfId="19" applyNumberFormat="1" applyFont="1" applyFill="1" applyBorder="1" applyAlignment="1" applyProtection="1">
      <alignment horizontal="right" vertical="center" wrapText="1"/>
    </xf>
    <xf numFmtId="3" fontId="59" fillId="8" borderId="124" xfId="0" applyNumberFormat="1" applyFont="1" applyFill="1" applyBorder="1" applyAlignment="1">
      <alignment horizontal="right" vertical="center"/>
    </xf>
    <xf numFmtId="3" fontId="18" fillId="8" borderId="15" xfId="0" applyNumberFormat="1" applyFont="1" applyFill="1" applyBorder="1" applyAlignment="1" applyProtection="1">
      <alignment horizontal="right" vertical="center" wrapText="1"/>
    </xf>
    <xf numFmtId="3" fontId="18" fillId="8" borderId="37" xfId="0" applyNumberFormat="1" applyFont="1" applyFill="1" applyBorder="1" applyAlignment="1">
      <alignment horizontal="right" vertical="center"/>
    </xf>
    <xf numFmtId="3" fontId="18" fillId="8" borderId="4" xfId="19" applyNumberFormat="1" applyFont="1" applyFill="1" applyBorder="1" applyAlignment="1" applyProtection="1">
      <alignment horizontal="right" vertical="center" wrapText="1"/>
      <protection locked="0"/>
    </xf>
    <xf numFmtId="3" fontId="18" fillId="8" borderId="25" xfId="19" applyNumberFormat="1" applyFont="1" applyFill="1" applyBorder="1" applyAlignment="1" applyProtection="1">
      <alignment horizontal="center" vertical="center" wrapText="1"/>
    </xf>
    <xf numFmtId="3" fontId="59" fillId="8" borderId="0" xfId="0" applyNumberFormat="1" applyFont="1" applyFill="1" applyAlignment="1">
      <alignment horizontal="right" vertical="center"/>
    </xf>
    <xf numFmtId="3" fontId="13" fillId="8" borderId="30" xfId="19" applyNumberFormat="1" applyFont="1" applyFill="1" applyBorder="1" applyAlignment="1" applyProtection="1">
      <alignment horizontal="center" vertical="center" wrapText="1"/>
    </xf>
    <xf numFmtId="3" fontId="62" fillId="0" borderId="0" xfId="7" applyNumberFormat="1" applyFont="1" applyBorder="1" applyAlignment="1">
      <alignment vertical="center"/>
    </xf>
    <xf numFmtId="3" fontId="13" fillId="0" borderId="125" xfId="7" applyNumberFormat="1" applyFont="1" applyBorder="1" applyAlignment="1">
      <alignment horizontal="center" vertical="center" wrapText="1"/>
    </xf>
    <xf numFmtId="3" fontId="35" fillId="0" borderId="126" xfId="7" applyNumberFormat="1" applyFont="1" applyBorder="1"/>
    <xf numFmtId="3" fontId="13" fillId="0" borderId="127" xfId="7" applyNumberFormat="1" applyFont="1" applyBorder="1" applyAlignment="1">
      <alignment vertical="center"/>
    </xf>
    <xf numFmtId="3" fontId="13" fillId="0" borderId="126" xfId="7" applyNumberFormat="1" applyFont="1" applyBorder="1" applyAlignment="1">
      <alignment horizontal="center"/>
    </xf>
    <xf numFmtId="3" fontId="35" fillId="0" borderId="126" xfId="7" applyNumberFormat="1" applyFont="1" applyBorder="1" applyAlignment="1">
      <alignment horizontal="right"/>
    </xf>
    <xf numFmtId="3" fontId="13" fillId="0" borderId="128" xfId="7" applyNumberFormat="1" applyFont="1" applyBorder="1" applyAlignment="1">
      <alignment vertical="center"/>
    </xf>
    <xf numFmtId="3" fontId="13" fillId="0" borderId="129" xfId="7" applyNumberFormat="1" applyFont="1" applyBorder="1" applyAlignment="1">
      <alignment vertical="center"/>
    </xf>
    <xf numFmtId="3" fontId="35" fillId="0" borderId="126" xfId="7" applyNumberFormat="1" applyFont="1" applyBorder="1" applyAlignment="1">
      <alignment vertical="center"/>
    </xf>
    <xf numFmtId="3" fontId="13" fillId="0" borderId="126" xfId="7" applyNumberFormat="1" applyFont="1" applyBorder="1" applyAlignment="1">
      <alignment vertical="center"/>
    </xf>
    <xf numFmtId="3" fontId="13" fillId="0" borderId="130" xfId="7" applyNumberFormat="1" applyFont="1" applyBorder="1" applyAlignment="1">
      <alignment vertical="center"/>
    </xf>
    <xf numFmtId="3" fontId="13" fillId="0" borderId="131" xfId="7" applyNumberFormat="1" applyFont="1" applyBorder="1" applyAlignment="1">
      <alignment vertical="center"/>
    </xf>
    <xf numFmtId="3" fontId="13" fillId="0" borderId="132" xfId="7" applyNumberFormat="1" applyFont="1" applyBorder="1" applyAlignment="1">
      <alignment vertical="center"/>
    </xf>
    <xf numFmtId="169" fontId="35" fillId="0" borderId="126" xfId="22" applyNumberFormat="1" applyFont="1" applyFill="1" applyBorder="1" applyAlignment="1" applyProtection="1">
      <alignment horizontal="center"/>
    </xf>
    <xf numFmtId="169" fontId="35" fillId="0" borderId="133" xfId="22" applyNumberFormat="1" applyFont="1" applyFill="1" applyBorder="1" applyAlignment="1" applyProtection="1">
      <alignment horizontal="center"/>
    </xf>
    <xf numFmtId="3" fontId="35" fillId="0" borderId="0" xfId="7" applyNumberFormat="1" applyFont="1" applyBorder="1"/>
    <xf numFmtId="3" fontId="62" fillId="0" borderId="0" xfId="7" applyNumberFormat="1" applyFont="1" applyBorder="1" applyAlignment="1">
      <alignment horizontal="right" vertical="center"/>
    </xf>
    <xf numFmtId="0" fontId="60" fillId="0" borderId="0" xfId="7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3" fontId="35" fillId="0" borderId="41" xfId="7" applyNumberFormat="1" applyFont="1" applyBorder="1"/>
    <xf numFmtId="3" fontId="35" fillId="0" borderId="41" xfId="7" applyNumberFormat="1" applyFont="1" applyBorder="1" applyAlignment="1">
      <alignment vertical="top"/>
    </xf>
    <xf numFmtId="3" fontId="13" fillId="0" borderId="36" xfId="7" applyNumberFormat="1" applyFont="1" applyBorder="1" applyAlignment="1">
      <alignment horizontal="right" vertical="center"/>
    </xf>
    <xf numFmtId="3" fontId="35" fillId="0" borderId="41" xfId="7" applyNumberFormat="1" applyFont="1" applyBorder="1" applyAlignment="1">
      <alignment horizontal="right"/>
    </xf>
    <xf numFmtId="3" fontId="35" fillId="0" borderId="41" xfId="7" applyNumberFormat="1" applyFont="1" applyBorder="1" applyAlignment="1">
      <alignment vertical="center"/>
    </xf>
    <xf numFmtId="3" fontId="13" fillId="0" borderId="41" xfId="7" applyNumberFormat="1" applyFont="1" applyBorder="1" applyAlignment="1">
      <alignment vertical="center"/>
    </xf>
    <xf numFmtId="3" fontId="13" fillId="0" borderId="108" xfId="7" applyNumberFormat="1" applyFont="1" applyBorder="1" applyAlignment="1">
      <alignment vertical="center"/>
    </xf>
    <xf numFmtId="3" fontId="13" fillId="0" borderId="41" xfId="7" applyNumberFormat="1" applyFont="1" applyBorder="1" applyAlignment="1">
      <alignment horizontal="right" vertical="center"/>
    </xf>
    <xf numFmtId="169" fontId="35" fillId="0" borderId="38" xfId="22" applyNumberFormat="1" applyFont="1" applyFill="1" applyBorder="1" applyAlignment="1" applyProtection="1">
      <alignment horizontal="center"/>
    </xf>
    <xf numFmtId="169" fontId="35" fillId="0" borderId="106" xfId="22" applyNumberFormat="1" applyFont="1" applyFill="1" applyBorder="1" applyAlignment="1" applyProtection="1">
      <alignment horizontal="center"/>
    </xf>
    <xf numFmtId="3" fontId="63" fillId="8" borderId="100" xfId="9" applyNumberFormat="1" applyFont="1" applyFill="1" applyBorder="1"/>
    <xf numFmtId="3" fontId="63" fillId="8" borderId="58" xfId="9" applyNumberFormat="1" applyFont="1" applyFill="1" applyBorder="1" applyAlignment="1">
      <alignment horizontal="center" vertical="top"/>
    </xf>
    <xf numFmtId="3" fontId="44" fillId="8" borderId="37" xfId="0" applyNumberFormat="1" applyFont="1" applyFill="1" applyBorder="1" applyAlignment="1">
      <alignment horizontal="right" vertical="center"/>
    </xf>
    <xf numFmtId="3" fontId="10" fillId="3" borderId="0" xfId="9" applyNumberFormat="1" applyFont="1" applyFill="1"/>
    <xf numFmtId="0" fontId="9" fillId="3" borderId="0" xfId="19" applyFont="1" applyFill="1" applyProtection="1"/>
    <xf numFmtId="3" fontId="10" fillId="3" borderId="0" xfId="9" applyNumberFormat="1" applyFont="1" applyFill="1" applyAlignment="1">
      <alignment horizontal="right"/>
    </xf>
    <xf numFmtId="3" fontId="25" fillId="3" borderId="0" xfId="0" applyNumberFormat="1" applyFont="1" applyFill="1"/>
    <xf numFmtId="3" fontId="10" fillId="3" borderId="0" xfId="9" applyNumberFormat="1" applyFont="1" applyFill="1" applyAlignment="1">
      <alignment vertical="center"/>
    </xf>
    <xf numFmtId="0" fontId="38" fillId="3" borderId="0" xfId="9" applyFont="1" applyFill="1" applyBorder="1" applyAlignment="1">
      <alignment wrapText="1"/>
    </xf>
    <xf numFmtId="0" fontId="10" fillId="3" borderId="0" xfId="9" applyFont="1" applyFill="1" applyBorder="1" applyAlignment="1">
      <alignment wrapText="1"/>
    </xf>
    <xf numFmtId="0" fontId="69" fillId="3" borderId="0" xfId="4" applyFont="1" applyFill="1"/>
    <xf numFmtId="3" fontId="10" fillId="3" borderId="134" xfId="9" applyNumberFormat="1" applyFont="1" applyFill="1" applyBorder="1" applyAlignment="1">
      <alignment horizontal="center"/>
    </xf>
    <xf numFmtId="3" fontId="10" fillId="3" borderId="51" xfId="9" applyNumberFormat="1" applyFont="1" applyFill="1" applyBorder="1" applyAlignment="1">
      <alignment horizontal="center" wrapText="1"/>
    </xf>
    <xf numFmtId="3" fontId="10" fillId="3" borderId="51" xfId="9" applyNumberFormat="1" applyFont="1" applyFill="1" applyBorder="1" applyAlignment="1">
      <alignment horizontal="center"/>
    </xf>
    <xf numFmtId="3" fontId="10" fillId="3" borderId="135" xfId="9" applyNumberFormat="1" applyFont="1" applyFill="1" applyBorder="1" applyAlignment="1">
      <alignment horizontal="center"/>
    </xf>
    <xf numFmtId="3" fontId="10" fillId="4" borderId="136" xfId="9" applyNumberFormat="1" applyFont="1" applyFill="1" applyBorder="1" applyAlignment="1">
      <alignment horizontal="center"/>
    </xf>
    <xf numFmtId="3" fontId="10" fillId="4" borderId="94" xfId="9" applyNumberFormat="1" applyFont="1" applyFill="1" applyBorder="1" applyAlignment="1">
      <alignment horizontal="center"/>
    </xf>
    <xf numFmtId="3" fontId="38" fillId="4" borderId="94" xfId="9" applyNumberFormat="1" applyFont="1" applyFill="1" applyBorder="1" applyAlignment="1">
      <alignment horizontal="center" vertical="center" wrapText="1"/>
    </xf>
    <xf numFmtId="3" fontId="70" fillId="4" borderId="94" xfId="9" applyNumberFormat="1" applyFont="1" applyFill="1" applyBorder="1" applyAlignment="1">
      <alignment horizontal="center" wrapText="1"/>
    </xf>
    <xf numFmtId="3" fontId="10" fillId="4" borderId="94" xfId="9" applyNumberFormat="1" applyFont="1" applyFill="1" applyBorder="1" applyAlignment="1">
      <alignment horizontal="right"/>
    </xf>
    <xf numFmtId="3" fontId="38" fillId="4" borderId="94" xfId="9" applyNumberFormat="1" applyFont="1" applyFill="1" applyBorder="1" applyAlignment="1">
      <alignment horizontal="right"/>
    </xf>
    <xf numFmtId="3" fontId="38" fillId="4" borderId="137" xfId="9" applyNumberFormat="1" applyFont="1" applyFill="1" applyBorder="1" applyAlignment="1">
      <alignment horizontal="right"/>
    </xf>
    <xf numFmtId="3" fontId="38" fillId="4" borderId="138" xfId="9" applyNumberFormat="1" applyFont="1" applyFill="1" applyBorder="1" applyAlignment="1">
      <alignment horizontal="right"/>
    </xf>
    <xf numFmtId="3" fontId="38" fillId="4" borderId="139" xfId="9" applyNumberFormat="1" applyFont="1" applyFill="1" applyBorder="1" applyAlignment="1">
      <alignment horizontal="right"/>
    </xf>
    <xf numFmtId="3" fontId="38" fillId="4" borderId="140" xfId="9" applyNumberFormat="1" applyFont="1" applyFill="1" applyBorder="1" applyAlignment="1">
      <alignment horizontal="right"/>
    </xf>
    <xf numFmtId="3" fontId="25" fillId="4" borderId="0" xfId="0" applyNumberFormat="1" applyFont="1" applyFill="1"/>
    <xf numFmtId="0" fontId="11" fillId="4" borderId="0" xfId="0" applyFont="1" applyFill="1"/>
    <xf numFmtId="3" fontId="10" fillId="3" borderId="141" xfId="9" applyNumberFormat="1" applyFont="1" applyFill="1" applyBorder="1" applyAlignment="1">
      <alignment horizontal="center"/>
    </xf>
    <xf numFmtId="3" fontId="38" fillId="3" borderId="63" xfId="9" applyNumberFormat="1" applyFont="1" applyFill="1" applyBorder="1" applyAlignment="1">
      <alignment horizontal="center" vertical="center" wrapText="1"/>
    </xf>
    <xf numFmtId="3" fontId="70" fillId="3" borderId="63" xfId="9" applyNumberFormat="1" applyFont="1" applyFill="1" applyBorder="1" applyAlignment="1">
      <alignment horizontal="center" wrapText="1"/>
    </xf>
    <xf numFmtId="3" fontId="10" fillId="3" borderId="63" xfId="9" applyNumberFormat="1" applyFont="1" applyFill="1" applyBorder="1" applyAlignment="1">
      <alignment horizontal="right"/>
    </xf>
    <xf numFmtId="3" fontId="38" fillId="3" borderId="142" xfId="9" applyNumberFormat="1" applyFont="1" applyFill="1" applyBorder="1" applyAlignment="1">
      <alignment horizontal="right"/>
    </xf>
    <xf numFmtId="3" fontId="10" fillId="3" borderId="143" xfId="9" applyNumberFormat="1" applyFont="1" applyFill="1" applyBorder="1" applyAlignment="1">
      <alignment horizontal="right"/>
    </xf>
    <xf numFmtId="3" fontId="10" fillId="3" borderId="76" xfId="9" applyNumberFormat="1" applyFont="1" applyFill="1" applyBorder="1" applyAlignment="1">
      <alignment horizontal="right"/>
    </xf>
    <xf numFmtId="3" fontId="10" fillId="3" borderId="144" xfId="9" applyNumberFormat="1" applyFont="1" applyFill="1" applyBorder="1" applyAlignment="1">
      <alignment horizontal="right"/>
    </xf>
    <xf numFmtId="3" fontId="34" fillId="7" borderId="145" xfId="9" applyNumberFormat="1" applyFont="1" applyFill="1" applyBorder="1" applyAlignment="1">
      <alignment horizontal="center"/>
    </xf>
    <xf numFmtId="3" fontId="34" fillId="7" borderId="146" xfId="9" applyNumberFormat="1" applyFont="1" applyFill="1" applyBorder="1" applyAlignment="1">
      <alignment horizontal="center"/>
    </xf>
    <xf numFmtId="3" fontId="72" fillId="7" borderId="0" xfId="0" applyNumberFormat="1" applyFont="1" applyFill="1"/>
    <xf numFmtId="0" fontId="73" fillId="7" borderId="0" xfId="0" applyFont="1" applyFill="1"/>
    <xf numFmtId="3" fontId="10" fillId="3" borderId="147" xfId="9" applyNumberFormat="1" applyFont="1" applyFill="1" applyBorder="1" applyAlignment="1">
      <alignment horizontal="center"/>
    </xf>
    <xf numFmtId="3" fontId="10" fillId="3" borderId="95" xfId="9" applyNumberFormat="1" applyFont="1" applyFill="1" applyBorder="1" applyAlignment="1">
      <alignment horizontal="center"/>
    </xf>
    <xf numFmtId="3" fontId="38" fillId="3" borderId="95" xfId="18" applyNumberFormat="1" applyFont="1" applyFill="1" applyBorder="1" applyAlignment="1">
      <alignment wrapText="1"/>
    </xf>
    <xf numFmtId="3" fontId="10" fillId="3" borderId="95" xfId="9" applyNumberFormat="1" applyFont="1" applyFill="1" applyBorder="1" applyAlignment="1">
      <alignment horizontal="center" vertical="center" wrapText="1"/>
    </xf>
    <xf numFmtId="3" fontId="70" fillId="3" borderId="95" xfId="9" applyNumberFormat="1" applyFont="1" applyFill="1" applyBorder="1" applyAlignment="1">
      <alignment horizontal="center" wrapText="1"/>
    </xf>
    <xf numFmtId="3" fontId="10" fillId="3" borderId="95" xfId="9" applyNumberFormat="1" applyFont="1" applyFill="1" applyBorder="1" applyAlignment="1">
      <alignment horizontal="right"/>
    </xf>
    <xf numFmtId="3" fontId="38" fillId="3" borderId="95" xfId="9" applyNumberFormat="1" applyFont="1" applyFill="1" applyBorder="1" applyAlignment="1">
      <alignment horizontal="right"/>
    </xf>
    <xf numFmtId="3" fontId="38" fillId="3" borderId="148" xfId="9" applyNumberFormat="1" applyFont="1" applyFill="1" applyBorder="1" applyAlignment="1">
      <alignment horizontal="right"/>
    </xf>
    <xf numFmtId="3" fontId="38" fillId="3" borderId="149" xfId="9" applyNumberFormat="1" applyFont="1" applyFill="1" applyBorder="1" applyAlignment="1">
      <alignment horizontal="right"/>
    </xf>
    <xf numFmtId="3" fontId="38" fillId="3" borderId="150" xfId="9" applyNumberFormat="1" applyFont="1" applyFill="1" applyBorder="1" applyAlignment="1">
      <alignment horizontal="right"/>
    </xf>
    <xf numFmtId="3" fontId="38" fillId="3" borderId="151" xfId="9" applyNumberFormat="1" applyFont="1" applyFill="1" applyBorder="1" applyAlignment="1">
      <alignment horizontal="right"/>
    </xf>
    <xf numFmtId="3" fontId="10" fillId="4" borderId="152" xfId="9" applyNumberFormat="1" applyFont="1" applyFill="1" applyBorder="1" applyAlignment="1">
      <alignment horizontal="center"/>
    </xf>
    <xf numFmtId="3" fontId="10" fillId="4" borderId="92" xfId="9" applyNumberFormat="1" applyFont="1" applyFill="1" applyBorder="1" applyAlignment="1">
      <alignment horizontal="center"/>
    </xf>
    <xf numFmtId="3" fontId="38" fillId="4" borderId="92" xfId="9" applyNumberFormat="1" applyFont="1" applyFill="1" applyBorder="1" applyAlignment="1">
      <alignment horizontal="center" vertical="center" wrapText="1"/>
    </xf>
    <xf numFmtId="3" fontId="38" fillId="4" borderId="92" xfId="9" applyNumberFormat="1" applyFont="1" applyFill="1" applyBorder="1" applyAlignment="1">
      <alignment horizontal="center" wrapText="1"/>
    </xf>
    <xf numFmtId="3" fontId="10" fillId="4" borderId="92" xfId="9" applyNumberFormat="1" applyFont="1" applyFill="1" applyBorder="1" applyAlignment="1">
      <alignment horizontal="right"/>
    </xf>
    <xf numFmtId="3" fontId="38" fillId="4" borderId="92" xfId="9" applyNumberFormat="1" applyFont="1" applyFill="1" applyBorder="1" applyAlignment="1">
      <alignment horizontal="right"/>
    </xf>
    <xf numFmtId="3" fontId="38" fillId="4" borderId="153" xfId="9" applyNumberFormat="1" applyFont="1" applyFill="1" applyBorder="1" applyAlignment="1">
      <alignment horizontal="right"/>
    </xf>
    <xf numFmtId="3" fontId="38" fillId="4" borderId="154" xfId="9" applyNumberFormat="1" applyFont="1" applyFill="1" applyBorder="1" applyAlignment="1">
      <alignment horizontal="right"/>
    </xf>
    <xf numFmtId="3" fontId="38" fillId="4" borderId="155" xfId="9" applyNumberFormat="1" applyFont="1" applyFill="1" applyBorder="1" applyAlignment="1">
      <alignment horizontal="right"/>
    </xf>
    <xf numFmtId="3" fontId="38" fillId="4" borderId="156" xfId="9" applyNumberFormat="1" applyFont="1" applyFill="1" applyBorder="1" applyAlignment="1">
      <alignment horizontal="right"/>
    </xf>
    <xf numFmtId="3" fontId="38" fillId="3" borderId="63" xfId="9" applyNumberFormat="1" applyFont="1" applyFill="1" applyBorder="1" applyAlignment="1">
      <alignment horizontal="center" wrapText="1"/>
    </xf>
    <xf numFmtId="3" fontId="38" fillId="3" borderId="144" xfId="9" applyNumberFormat="1" applyFont="1" applyFill="1" applyBorder="1" applyAlignment="1">
      <alignment horizontal="right"/>
    </xf>
    <xf numFmtId="3" fontId="10" fillId="3" borderId="157" xfId="9" applyNumberFormat="1" applyFont="1" applyFill="1" applyBorder="1" applyAlignment="1">
      <alignment horizontal="center"/>
    </xf>
    <xf numFmtId="3" fontId="10" fillId="3" borderId="96" xfId="9" applyNumberFormat="1" applyFont="1" applyFill="1" applyBorder="1" applyAlignment="1">
      <alignment horizontal="center"/>
    </xf>
    <xf numFmtId="3" fontId="38" fillId="3" borderId="96" xfId="18" applyNumberFormat="1" applyFont="1" applyFill="1" applyBorder="1" applyAlignment="1">
      <alignment wrapText="1"/>
    </xf>
    <xf numFmtId="3" fontId="10" fillId="3" borderId="96" xfId="9" applyNumberFormat="1" applyFont="1" applyFill="1" applyBorder="1" applyAlignment="1">
      <alignment horizontal="center" vertical="center" wrapText="1"/>
    </xf>
    <xf numFmtId="3" fontId="70" fillId="3" borderId="96" xfId="9" applyNumberFormat="1" applyFont="1" applyFill="1" applyBorder="1" applyAlignment="1">
      <alignment horizontal="center" wrapText="1"/>
    </xf>
    <xf numFmtId="3" fontId="10" fillId="3" borderId="96" xfId="9" applyNumberFormat="1" applyFont="1" applyFill="1" applyBorder="1" applyAlignment="1">
      <alignment horizontal="right"/>
    </xf>
    <xf numFmtId="3" fontId="38" fillId="3" borderId="96" xfId="9" applyNumberFormat="1" applyFont="1" applyFill="1" applyBorder="1" applyAlignment="1">
      <alignment horizontal="right"/>
    </xf>
    <xf numFmtId="3" fontId="38" fillId="3" borderId="158" xfId="9" applyNumberFormat="1" applyFont="1" applyFill="1" applyBorder="1" applyAlignment="1">
      <alignment horizontal="right"/>
    </xf>
    <xf numFmtId="3" fontId="38" fillId="3" borderId="159" xfId="9" applyNumberFormat="1" applyFont="1" applyFill="1" applyBorder="1" applyAlignment="1">
      <alignment horizontal="right"/>
    </xf>
    <xf numFmtId="3" fontId="38" fillId="3" borderId="160" xfId="9" applyNumberFormat="1" applyFont="1" applyFill="1" applyBorder="1" applyAlignment="1">
      <alignment horizontal="right"/>
    </xf>
    <xf numFmtId="3" fontId="38" fillId="3" borderId="161" xfId="9" applyNumberFormat="1" applyFont="1" applyFill="1" applyBorder="1" applyAlignment="1">
      <alignment horizontal="right"/>
    </xf>
    <xf numFmtId="3" fontId="10" fillId="4" borderId="162" xfId="9" applyNumberFormat="1" applyFont="1" applyFill="1" applyBorder="1" applyAlignment="1">
      <alignment horizontal="center"/>
    </xf>
    <xf numFmtId="3" fontId="10" fillId="4" borderId="55" xfId="9" applyNumberFormat="1" applyFont="1" applyFill="1" applyBorder="1" applyAlignment="1">
      <alignment horizontal="center"/>
    </xf>
    <xf numFmtId="3" fontId="38" fillId="4" borderId="55" xfId="9" applyNumberFormat="1" applyFont="1" applyFill="1" applyBorder="1" applyAlignment="1">
      <alignment horizontal="center" vertical="center" wrapText="1"/>
    </xf>
    <xf numFmtId="3" fontId="38" fillId="4" borderId="55" xfId="9" applyNumberFormat="1" applyFont="1" applyFill="1" applyBorder="1" applyAlignment="1">
      <alignment horizontal="center" wrapText="1"/>
    </xf>
    <xf numFmtId="3" fontId="10" fillId="4" borderId="55" xfId="9" applyNumberFormat="1" applyFont="1" applyFill="1" applyBorder="1" applyAlignment="1">
      <alignment horizontal="right"/>
    </xf>
    <xf numFmtId="3" fontId="38" fillId="4" borderId="55" xfId="9" applyNumberFormat="1" applyFont="1" applyFill="1" applyBorder="1" applyAlignment="1">
      <alignment horizontal="right"/>
    </xf>
    <xf numFmtId="3" fontId="38" fillId="4" borderId="74" xfId="9" applyNumberFormat="1" applyFont="1" applyFill="1" applyBorder="1" applyAlignment="1">
      <alignment horizontal="right"/>
    </xf>
    <xf numFmtId="3" fontId="38" fillId="4" borderId="163" xfId="9" applyNumberFormat="1" applyFont="1" applyFill="1" applyBorder="1" applyAlignment="1">
      <alignment horizontal="right"/>
    </xf>
    <xf numFmtId="3" fontId="38" fillId="4" borderId="164" xfId="9" applyNumberFormat="1" applyFont="1" applyFill="1" applyBorder="1" applyAlignment="1">
      <alignment horizontal="right"/>
    </xf>
    <xf numFmtId="3" fontId="38" fillId="4" borderId="165" xfId="9" applyNumberFormat="1" applyFont="1" applyFill="1" applyBorder="1" applyAlignment="1">
      <alignment horizontal="right"/>
    </xf>
    <xf numFmtId="3" fontId="10" fillId="3" borderId="62" xfId="9" applyNumberFormat="1" applyFont="1" applyFill="1" applyBorder="1" applyAlignment="1">
      <alignment horizontal="center"/>
    </xf>
    <xf numFmtId="3" fontId="10" fillId="3" borderId="166" xfId="9" applyNumberFormat="1" applyFont="1" applyFill="1" applyBorder="1" applyAlignment="1">
      <alignment horizontal="center"/>
    </xf>
    <xf numFmtId="3" fontId="38" fillId="3" borderId="96" xfId="5" applyNumberFormat="1" applyFont="1" applyFill="1" applyBorder="1" applyAlignment="1">
      <alignment horizontal="left"/>
    </xf>
    <xf numFmtId="3" fontId="10" fillId="3" borderId="96" xfId="5" applyNumberFormat="1" applyFont="1" applyFill="1" applyBorder="1" applyAlignment="1">
      <alignment horizontal="center" vertical="center"/>
    </xf>
    <xf numFmtId="3" fontId="38" fillId="3" borderId="96" xfId="9" applyNumberFormat="1" applyFont="1" applyFill="1" applyBorder="1" applyAlignment="1">
      <alignment horizontal="center" wrapText="1"/>
    </xf>
    <xf numFmtId="3" fontId="10" fillId="3" borderId="54" xfId="9" applyNumberFormat="1" applyFont="1" applyFill="1" applyBorder="1" applyAlignment="1">
      <alignment horizontal="center"/>
    </xf>
    <xf numFmtId="3" fontId="10" fillId="3" borderId="55" xfId="9" applyNumberFormat="1" applyFont="1" applyFill="1" applyBorder="1" applyAlignment="1">
      <alignment horizontal="center"/>
    </xf>
    <xf numFmtId="3" fontId="38" fillId="3" borderId="55" xfId="5" applyNumberFormat="1" applyFont="1" applyFill="1" applyBorder="1" applyAlignment="1">
      <alignment horizontal="left"/>
    </xf>
    <xf numFmtId="3" fontId="10" fillId="3" borderId="90" xfId="5" applyNumberFormat="1" applyFont="1" applyFill="1" applyBorder="1" applyAlignment="1">
      <alignment horizontal="center" vertical="center"/>
    </xf>
    <xf numFmtId="3" fontId="38" fillId="3" borderId="55" xfId="9" applyNumberFormat="1" applyFont="1" applyFill="1" applyBorder="1" applyAlignment="1">
      <alignment horizontal="center" wrapText="1"/>
    </xf>
    <xf numFmtId="3" fontId="10" fillId="3" borderId="55" xfId="9" applyNumberFormat="1" applyFont="1" applyFill="1" applyBorder="1" applyAlignment="1">
      <alignment horizontal="right"/>
    </xf>
    <xf numFmtId="3" fontId="38" fillId="3" borderId="55" xfId="9" applyNumberFormat="1" applyFont="1" applyFill="1" applyBorder="1" applyAlignment="1">
      <alignment horizontal="right"/>
    </xf>
    <xf numFmtId="3" fontId="38" fillId="3" borderId="74" xfId="9" applyNumberFormat="1" applyFont="1" applyFill="1" applyBorder="1" applyAlignment="1">
      <alignment horizontal="right"/>
    </xf>
    <xf numFmtId="3" fontId="38" fillId="3" borderId="163" xfId="9" applyNumberFormat="1" applyFont="1" applyFill="1" applyBorder="1" applyAlignment="1">
      <alignment horizontal="right"/>
    </xf>
    <xf numFmtId="3" fontId="38" fillId="3" borderId="164" xfId="9" applyNumberFormat="1" applyFont="1" applyFill="1" applyBorder="1" applyAlignment="1">
      <alignment horizontal="right"/>
    </xf>
    <xf numFmtId="3" fontId="38" fillId="3" borderId="165" xfId="9" applyNumberFormat="1" applyFont="1" applyFill="1" applyBorder="1" applyAlignment="1">
      <alignment horizontal="right"/>
    </xf>
    <xf numFmtId="3" fontId="10" fillId="4" borderId="62" xfId="9" applyNumberFormat="1" applyFont="1" applyFill="1" applyBorder="1" applyAlignment="1">
      <alignment horizontal="center"/>
    </xf>
    <xf numFmtId="3" fontId="38" fillId="4" borderId="63" xfId="9" applyNumberFormat="1" applyFont="1" applyFill="1" applyBorder="1" applyAlignment="1">
      <alignment horizontal="center" vertical="center" wrapText="1"/>
    </xf>
    <xf numFmtId="3" fontId="38" fillId="4" borderId="63" xfId="9" applyNumberFormat="1" applyFont="1" applyFill="1" applyBorder="1" applyAlignment="1">
      <alignment horizontal="center" wrapText="1"/>
    </xf>
    <xf numFmtId="3" fontId="10" fillId="4" borderId="63" xfId="9" applyNumberFormat="1" applyFont="1" applyFill="1" applyBorder="1" applyAlignment="1">
      <alignment horizontal="right"/>
    </xf>
    <xf numFmtId="3" fontId="38" fillId="4" borderId="63" xfId="9" applyNumberFormat="1" applyFont="1" applyFill="1" applyBorder="1" applyAlignment="1">
      <alignment horizontal="right"/>
    </xf>
    <xf numFmtId="3" fontId="38" fillId="4" borderId="76" xfId="9" applyNumberFormat="1" applyFont="1" applyFill="1" applyBorder="1" applyAlignment="1">
      <alignment horizontal="right"/>
    </xf>
    <xf numFmtId="3" fontId="38" fillId="4" borderId="142" xfId="9" applyNumberFormat="1" applyFont="1" applyFill="1" applyBorder="1" applyAlignment="1">
      <alignment horizontal="right"/>
    </xf>
    <xf numFmtId="3" fontId="38" fillId="4" borderId="143" xfId="9" applyNumberFormat="1" applyFont="1" applyFill="1" applyBorder="1" applyAlignment="1">
      <alignment horizontal="right"/>
    </xf>
    <xf numFmtId="3" fontId="38" fillId="4" borderId="144" xfId="9" applyNumberFormat="1" applyFont="1" applyFill="1" applyBorder="1" applyAlignment="1">
      <alignment horizontal="right"/>
    </xf>
    <xf numFmtId="3" fontId="10" fillId="3" borderId="142" xfId="9" applyNumberFormat="1" applyFont="1" applyFill="1" applyBorder="1" applyAlignment="1">
      <alignment horizontal="right"/>
    </xf>
    <xf numFmtId="3" fontId="34" fillId="7" borderId="63" xfId="9" applyNumberFormat="1" applyFont="1" applyFill="1" applyBorder="1" applyAlignment="1">
      <alignment horizontal="center"/>
    </xf>
    <xf numFmtId="3" fontId="38" fillId="3" borderId="63" xfId="9" applyNumberFormat="1" applyFont="1" applyFill="1" applyBorder="1" applyAlignment="1">
      <alignment horizontal="right"/>
    </xf>
    <xf numFmtId="3" fontId="38" fillId="3" borderId="76" xfId="9" applyNumberFormat="1" applyFont="1" applyFill="1" applyBorder="1" applyAlignment="1">
      <alignment horizontal="right"/>
    </xf>
    <xf numFmtId="3" fontId="38" fillId="3" borderId="143" xfId="9" applyNumberFormat="1" applyFont="1" applyFill="1" applyBorder="1" applyAlignment="1">
      <alignment horizontal="right"/>
    </xf>
    <xf numFmtId="0" fontId="70" fillId="4" borderId="58" xfId="4" applyFont="1" applyFill="1" applyBorder="1" applyAlignment="1">
      <alignment horizontal="center" wrapText="1"/>
    </xf>
    <xf numFmtId="3" fontId="10" fillId="4" borderId="58" xfId="9" applyNumberFormat="1" applyFont="1" applyFill="1" applyBorder="1" applyAlignment="1">
      <alignment horizontal="right"/>
    </xf>
    <xf numFmtId="3" fontId="70" fillId="4" borderId="58" xfId="9" applyNumberFormat="1" applyFont="1" applyFill="1" applyBorder="1" applyAlignment="1">
      <alignment horizontal="right"/>
    </xf>
    <xf numFmtId="3" fontId="70" fillId="4" borderId="78" xfId="9" applyNumberFormat="1" applyFont="1" applyFill="1" applyBorder="1" applyAlignment="1">
      <alignment horizontal="right"/>
    </xf>
    <xf numFmtId="3" fontId="38" fillId="4" borderId="167" xfId="9" applyNumberFormat="1" applyFont="1" applyFill="1" applyBorder="1" applyAlignment="1">
      <alignment horizontal="right"/>
    </xf>
    <xf numFmtId="3" fontId="70" fillId="4" borderId="168" xfId="9" applyNumberFormat="1" applyFont="1" applyFill="1" applyBorder="1" applyAlignment="1">
      <alignment horizontal="right"/>
    </xf>
    <xf numFmtId="3" fontId="38" fillId="4" borderId="169" xfId="9" applyNumberFormat="1" applyFont="1" applyFill="1" applyBorder="1" applyAlignment="1">
      <alignment horizontal="right"/>
    </xf>
    <xf numFmtId="3" fontId="10" fillId="3" borderId="170" xfId="9" applyNumberFormat="1" applyFont="1" applyFill="1" applyBorder="1" applyAlignment="1">
      <alignment horizontal="center"/>
    </xf>
    <xf numFmtId="3" fontId="10" fillId="3" borderId="90" xfId="9" applyNumberFormat="1" applyFont="1" applyFill="1" applyBorder="1" applyAlignment="1">
      <alignment horizontal="center"/>
    </xf>
    <xf numFmtId="0" fontId="70" fillId="3" borderId="76" xfId="4" applyFont="1" applyFill="1" applyBorder="1" applyAlignment="1">
      <alignment horizontal="center" wrapText="1"/>
    </xf>
    <xf numFmtId="3" fontId="10" fillId="4" borderId="61" xfId="9" applyNumberFormat="1" applyFont="1" applyFill="1" applyBorder="1" applyAlignment="1">
      <alignment horizontal="center" vertical="center"/>
    </xf>
    <xf numFmtId="3" fontId="38" fillId="4" borderId="61" xfId="9" applyNumberFormat="1" applyFont="1" applyFill="1" applyBorder="1" applyAlignment="1">
      <alignment vertical="center" wrapText="1"/>
    </xf>
    <xf numFmtId="3" fontId="38" fillId="4" borderId="61" xfId="9" applyNumberFormat="1" applyFont="1" applyFill="1" applyBorder="1" applyAlignment="1">
      <alignment horizontal="center" vertical="center" wrapText="1"/>
    </xf>
    <xf numFmtId="3" fontId="10" fillId="4" borderId="61" xfId="9" applyNumberFormat="1" applyFont="1" applyFill="1" applyBorder="1" applyAlignment="1">
      <alignment vertical="center" wrapText="1"/>
    </xf>
    <xf numFmtId="3" fontId="38" fillId="4" borderId="48" xfId="9" applyNumberFormat="1" applyFont="1" applyFill="1" applyBorder="1" applyAlignment="1">
      <alignment horizontal="center" wrapText="1"/>
    </xf>
    <xf numFmtId="3" fontId="38" fillId="4" borderId="61" xfId="9" applyNumberFormat="1" applyFont="1" applyFill="1" applyBorder="1" applyAlignment="1">
      <alignment horizontal="right" vertical="center"/>
    </xf>
    <xf numFmtId="3" fontId="38" fillId="4" borderId="48" xfId="9" applyNumberFormat="1" applyFont="1" applyFill="1" applyBorder="1" applyAlignment="1">
      <alignment horizontal="right" vertical="center"/>
    </xf>
    <xf numFmtId="3" fontId="38" fillId="4" borderId="60" xfId="9" applyNumberFormat="1" applyFont="1" applyFill="1" applyBorder="1" applyAlignment="1">
      <alignment horizontal="right" vertical="center"/>
    </xf>
    <xf numFmtId="3" fontId="38" fillId="4" borderId="171" xfId="9" applyNumberFormat="1" applyFont="1" applyFill="1" applyBorder="1" applyAlignment="1">
      <alignment horizontal="right" vertical="center"/>
    </xf>
    <xf numFmtId="3" fontId="38" fillId="4" borderId="122" xfId="9" applyNumberFormat="1" applyFont="1" applyFill="1" applyBorder="1" applyAlignment="1">
      <alignment horizontal="right" vertical="center"/>
    </xf>
    <xf numFmtId="3" fontId="38" fillId="4" borderId="172" xfId="9" applyNumberFormat="1" applyFont="1" applyFill="1" applyBorder="1" applyAlignment="1">
      <alignment horizontal="right" vertical="center"/>
    </xf>
    <xf numFmtId="3" fontId="10" fillId="3" borderId="173" xfId="9" applyNumberFormat="1" applyFont="1" applyFill="1" applyBorder="1" applyAlignment="1">
      <alignment horizontal="center" vertical="center"/>
    </xf>
    <xf numFmtId="3" fontId="38" fillId="3" borderId="61" xfId="9" applyNumberFormat="1" applyFont="1" applyFill="1" applyBorder="1" applyAlignment="1">
      <alignment vertical="center" wrapText="1"/>
    </xf>
    <xf numFmtId="3" fontId="10" fillId="3" borderId="61" xfId="9" applyNumberFormat="1" applyFont="1" applyFill="1" applyBorder="1" applyAlignment="1">
      <alignment vertical="center" wrapText="1"/>
    </xf>
    <xf numFmtId="3" fontId="38" fillId="3" borderId="48" xfId="9" applyNumberFormat="1" applyFont="1" applyFill="1" applyBorder="1" applyAlignment="1">
      <alignment horizontal="center" wrapText="1"/>
    </xf>
    <xf numFmtId="3" fontId="38" fillId="3" borderId="61" xfId="9" applyNumberFormat="1" applyFont="1" applyFill="1" applyBorder="1" applyAlignment="1">
      <alignment horizontal="right" vertical="center"/>
    </xf>
    <xf numFmtId="3" fontId="38" fillId="3" borderId="48" xfId="9" applyNumberFormat="1" applyFont="1" applyFill="1" applyBorder="1" applyAlignment="1">
      <alignment horizontal="right" vertical="center"/>
    </xf>
    <xf numFmtId="3" fontId="38" fillId="3" borderId="60" xfId="9" applyNumberFormat="1" applyFont="1" applyFill="1" applyBorder="1" applyAlignment="1">
      <alignment horizontal="right" vertical="center"/>
    </xf>
    <xf numFmtId="3" fontId="38" fillId="3" borderId="122" xfId="9" applyNumberFormat="1" applyFont="1" applyFill="1" applyBorder="1" applyAlignment="1">
      <alignment horizontal="right" vertical="center"/>
    </xf>
    <xf numFmtId="3" fontId="38" fillId="3" borderId="172" xfId="9" applyNumberFormat="1" applyFont="1" applyFill="1" applyBorder="1" applyAlignment="1">
      <alignment horizontal="right" vertical="center"/>
    </xf>
    <xf numFmtId="3" fontId="10" fillId="3" borderId="0" xfId="9" applyNumberFormat="1" applyFont="1" applyFill="1" applyAlignment="1">
      <alignment wrapText="1"/>
    </xf>
    <xf numFmtId="3" fontId="34" fillId="3" borderId="0" xfId="9" applyNumberFormat="1" applyFont="1" applyFill="1"/>
    <xf numFmtId="3" fontId="34" fillId="3" borderId="0" xfId="9" applyNumberFormat="1" applyFont="1" applyFill="1" applyAlignment="1">
      <alignment horizontal="right"/>
    </xf>
    <xf numFmtId="0" fontId="34" fillId="3" borderId="0" xfId="0" applyFont="1" applyFill="1"/>
    <xf numFmtId="3" fontId="62" fillId="3" borderId="0" xfId="0" applyNumberFormat="1" applyFont="1" applyFill="1"/>
    <xf numFmtId="3" fontId="34" fillId="3" borderId="0" xfId="9" applyNumberFormat="1" applyFont="1" applyFill="1" applyAlignment="1">
      <alignment vertical="center"/>
    </xf>
    <xf numFmtId="3" fontId="34" fillId="3" borderId="89" xfId="9" applyNumberFormat="1" applyFont="1" applyFill="1" applyBorder="1"/>
    <xf numFmtId="3" fontId="34" fillId="3" borderId="89" xfId="9" applyNumberFormat="1" applyFont="1" applyFill="1" applyBorder="1" applyAlignment="1">
      <alignment horizontal="center" vertical="top"/>
    </xf>
    <xf numFmtId="0" fontId="34" fillId="3" borderId="89" xfId="4" applyFont="1" applyFill="1" applyBorder="1"/>
    <xf numFmtId="3" fontId="34" fillId="3" borderId="0" xfId="9" applyNumberFormat="1" applyFont="1" applyFill="1" applyBorder="1" applyAlignment="1">
      <alignment horizontal="center"/>
    </xf>
    <xf numFmtId="3" fontId="34" fillId="3" borderId="0" xfId="9" applyNumberFormat="1" applyFont="1" applyFill="1" applyBorder="1" applyAlignment="1">
      <alignment horizontal="center" vertical="top"/>
    </xf>
    <xf numFmtId="3" fontId="34" fillId="3" borderId="47" xfId="9" applyNumberFormat="1" applyFont="1" applyFill="1" applyBorder="1" applyAlignment="1">
      <alignment horizontal="center"/>
    </xf>
    <xf numFmtId="3" fontId="34" fillId="3" borderId="66" xfId="9" applyNumberFormat="1" applyFont="1" applyFill="1" applyBorder="1" applyAlignment="1">
      <alignment horizontal="center" vertical="center" wrapText="1"/>
    </xf>
    <xf numFmtId="3" fontId="34" fillId="3" borderId="66" xfId="5" applyNumberFormat="1" applyFont="1" applyFill="1" applyBorder="1" applyAlignment="1">
      <alignment horizontal="center" vertical="center" wrapText="1"/>
    </xf>
    <xf numFmtId="3" fontId="34" fillId="3" borderId="66" xfId="9" applyNumberFormat="1" applyFont="1" applyFill="1" applyBorder="1" applyAlignment="1">
      <alignment horizontal="center" vertical="center" wrapText="1" shrinkToFit="1"/>
    </xf>
    <xf numFmtId="3" fontId="34" fillId="3" borderId="174" xfId="5" applyNumberFormat="1" applyFont="1" applyFill="1" applyBorder="1" applyAlignment="1">
      <alignment horizontal="center" vertical="center" wrapText="1"/>
    </xf>
    <xf numFmtId="3" fontId="34" fillId="3" borderId="175" xfId="5" applyNumberFormat="1" applyFont="1" applyFill="1" applyBorder="1" applyAlignment="1">
      <alignment horizontal="center" vertical="center" wrapText="1"/>
    </xf>
    <xf numFmtId="3" fontId="34" fillId="3" borderId="137" xfId="9" applyNumberFormat="1" applyFont="1" applyFill="1" applyBorder="1" applyAlignment="1">
      <alignment horizontal="center"/>
    </xf>
    <xf numFmtId="3" fontId="34" fillId="3" borderId="94" xfId="9" applyNumberFormat="1" applyFont="1" applyFill="1" applyBorder="1" applyAlignment="1">
      <alignment horizontal="center"/>
    </xf>
    <xf numFmtId="3" fontId="34" fillId="3" borderId="94" xfId="9" applyNumberFormat="1" applyFont="1" applyFill="1" applyBorder="1" applyAlignment="1">
      <alignment horizontal="center" vertical="center" wrapText="1"/>
    </xf>
    <xf numFmtId="3" fontId="37" fillId="3" borderId="94" xfId="9" applyNumberFormat="1" applyFont="1" applyFill="1" applyBorder="1" applyAlignment="1">
      <alignment horizontal="right"/>
    </xf>
    <xf numFmtId="3" fontId="34" fillId="3" borderId="94" xfId="9" applyNumberFormat="1" applyFont="1" applyFill="1" applyBorder="1" applyAlignment="1">
      <alignment horizontal="right"/>
    </xf>
    <xf numFmtId="3" fontId="37" fillId="3" borderId="137" xfId="9" applyNumberFormat="1" applyFont="1" applyFill="1" applyBorder="1" applyAlignment="1">
      <alignment horizontal="right"/>
    </xf>
    <xf numFmtId="3" fontId="37" fillId="3" borderId="176" xfId="9" applyNumberFormat="1" applyFont="1" applyFill="1" applyBorder="1" applyAlignment="1">
      <alignment horizontal="right"/>
    </xf>
    <xf numFmtId="3" fontId="37" fillId="3" borderId="139" xfId="9" applyNumberFormat="1" applyFont="1" applyFill="1" applyBorder="1" applyAlignment="1">
      <alignment horizontal="right"/>
    </xf>
    <xf numFmtId="3" fontId="34" fillId="3" borderId="137" xfId="9" applyNumberFormat="1" applyFont="1" applyFill="1" applyBorder="1" applyAlignment="1">
      <alignment horizontal="right"/>
    </xf>
    <xf numFmtId="3" fontId="37" fillId="3" borderId="140" xfId="9" applyNumberFormat="1" applyFont="1" applyFill="1" applyBorder="1" applyAlignment="1">
      <alignment horizontal="right"/>
    </xf>
    <xf numFmtId="3" fontId="34" fillId="4" borderId="76" xfId="9" applyNumberFormat="1" applyFont="1" applyFill="1" applyBorder="1" applyAlignment="1">
      <alignment horizontal="center"/>
    </xf>
    <xf numFmtId="3" fontId="34" fillId="4" borderId="63" xfId="9" applyNumberFormat="1" applyFont="1" applyFill="1" applyBorder="1" applyAlignment="1">
      <alignment horizontal="center"/>
    </xf>
    <xf numFmtId="3" fontId="37" fillId="4" borderId="55" xfId="9" applyNumberFormat="1" applyFont="1" applyFill="1" applyBorder="1" applyAlignment="1">
      <alignment horizontal="right"/>
    </xf>
    <xf numFmtId="3" fontId="34" fillId="4" borderId="55" xfId="9" applyNumberFormat="1" applyFont="1" applyFill="1" applyBorder="1" applyAlignment="1">
      <alignment horizontal="right"/>
    </xf>
    <xf numFmtId="3" fontId="37" fillId="4" borderId="74" xfId="9" applyNumberFormat="1" applyFont="1" applyFill="1" applyBorder="1" applyAlignment="1">
      <alignment horizontal="right"/>
    </xf>
    <xf numFmtId="3" fontId="37" fillId="4" borderId="177" xfId="9" applyNumberFormat="1" applyFont="1" applyFill="1" applyBorder="1" applyAlignment="1">
      <alignment horizontal="right"/>
    </xf>
    <xf numFmtId="3" fontId="37" fillId="4" borderId="164" xfId="9" applyNumberFormat="1" applyFont="1" applyFill="1" applyBorder="1" applyAlignment="1">
      <alignment horizontal="right"/>
    </xf>
    <xf numFmtId="3" fontId="34" fillId="4" borderId="74" xfId="9" applyNumberFormat="1" applyFont="1" applyFill="1" applyBorder="1" applyAlignment="1">
      <alignment horizontal="right"/>
    </xf>
    <xf numFmtId="3" fontId="37" fillId="4" borderId="165" xfId="9" applyNumberFormat="1" applyFont="1" applyFill="1" applyBorder="1" applyAlignment="1">
      <alignment horizontal="right"/>
    </xf>
    <xf numFmtId="0" fontId="34" fillId="4" borderId="0" xfId="0" applyFont="1" applyFill="1" applyAlignment="1">
      <alignment horizontal="left" indent="1"/>
    </xf>
    <xf numFmtId="3" fontId="62" fillId="4" borderId="0" xfId="0" applyNumberFormat="1" applyFont="1" applyFill="1" applyAlignment="1">
      <alignment horizontal="left" indent="1"/>
    </xf>
    <xf numFmtId="0" fontId="34" fillId="4" borderId="0" xfId="0" applyFont="1" applyFill="1"/>
    <xf numFmtId="3" fontId="34" fillId="3" borderId="74" xfId="9" applyNumberFormat="1" applyFont="1" applyFill="1" applyBorder="1" applyAlignment="1">
      <alignment horizontal="center"/>
    </xf>
    <xf numFmtId="3" fontId="34" fillId="3" borderId="55" xfId="9" applyNumberFormat="1" applyFont="1" applyFill="1" applyBorder="1" applyAlignment="1">
      <alignment horizontal="center"/>
    </xf>
    <xf numFmtId="3" fontId="37" fillId="3" borderId="55" xfId="9" applyNumberFormat="1" applyFont="1" applyFill="1" applyBorder="1" applyAlignment="1">
      <alignment horizontal="right"/>
    </xf>
    <xf numFmtId="3" fontId="37" fillId="3" borderId="165" xfId="9" applyNumberFormat="1" applyFont="1" applyFill="1" applyBorder="1" applyAlignment="1">
      <alignment horizontal="right"/>
    </xf>
    <xf numFmtId="0" fontId="34" fillId="3" borderId="0" xfId="0" applyFont="1" applyFill="1" applyAlignment="1">
      <alignment horizontal="left" indent="1"/>
    </xf>
    <xf numFmtId="3" fontId="62" fillId="3" borderId="0" xfId="0" applyNumberFormat="1" applyFont="1" applyFill="1" applyAlignment="1">
      <alignment horizontal="left" indent="1"/>
    </xf>
    <xf numFmtId="3" fontId="34" fillId="7" borderId="74" xfId="9" applyNumberFormat="1" applyFont="1" applyFill="1" applyBorder="1" applyAlignment="1">
      <alignment horizontal="center"/>
    </xf>
    <xf numFmtId="3" fontId="34" fillId="7" borderId="55" xfId="9" applyNumberFormat="1" applyFont="1" applyFill="1" applyBorder="1" applyAlignment="1">
      <alignment horizontal="center"/>
    </xf>
    <xf numFmtId="3" fontId="62" fillId="7" borderId="0" xfId="0" applyNumberFormat="1" applyFont="1" applyFill="1" applyAlignment="1">
      <alignment horizontal="left" indent="1"/>
    </xf>
    <xf numFmtId="0" fontId="34" fillId="7" borderId="0" xfId="0" applyFont="1" applyFill="1" applyAlignment="1">
      <alignment horizontal="left" indent="1"/>
    </xf>
    <xf numFmtId="0" fontId="34" fillId="7" borderId="0" xfId="0" applyFont="1" applyFill="1"/>
    <xf numFmtId="3" fontId="34" fillId="4" borderId="74" xfId="9" applyNumberFormat="1" applyFont="1" applyFill="1" applyBorder="1" applyAlignment="1">
      <alignment horizontal="center"/>
    </xf>
    <xf numFmtId="3" fontId="34" fillId="4" borderId="55" xfId="9" applyNumberFormat="1" applyFont="1" applyFill="1" applyBorder="1" applyAlignment="1">
      <alignment horizontal="center"/>
    </xf>
    <xf numFmtId="3" fontId="37" fillId="7" borderId="55" xfId="9" applyNumberFormat="1" applyFont="1" applyFill="1" applyBorder="1" applyAlignment="1">
      <alignment horizontal="right"/>
    </xf>
    <xf numFmtId="3" fontId="34" fillId="7" borderId="55" xfId="9" applyNumberFormat="1" applyFont="1" applyFill="1" applyBorder="1" applyAlignment="1">
      <alignment horizontal="right"/>
    </xf>
    <xf numFmtId="3" fontId="37" fillId="7" borderId="74" xfId="9" applyNumberFormat="1" applyFont="1" applyFill="1" applyBorder="1" applyAlignment="1">
      <alignment horizontal="right"/>
    </xf>
    <xf numFmtId="3" fontId="37" fillId="7" borderId="164" xfId="9" applyNumberFormat="1" applyFont="1" applyFill="1" applyBorder="1" applyAlignment="1">
      <alignment horizontal="right"/>
    </xf>
    <xf numFmtId="3" fontId="34" fillId="3" borderId="55" xfId="9" applyNumberFormat="1" applyFont="1" applyFill="1" applyBorder="1" applyAlignment="1">
      <alignment horizontal="right"/>
    </xf>
    <xf numFmtId="3" fontId="37" fillId="3" borderId="74" xfId="9" applyNumberFormat="1" applyFont="1" applyFill="1" applyBorder="1" applyAlignment="1">
      <alignment horizontal="right"/>
    </xf>
    <xf numFmtId="3" fontId="37" fillId="3" borderId="164" xfId="9" applyNumberFormat="1" applyFont="1" applyFill="1" applyBorder="1" applyAlignment="1">
      <alignment horizontal="right"/>
    </xf>
    <xf numFmtId="3" fontId="34" fillId="3" borderId="148" xfId="9" applyNumberFormat="1" applyFont="1" applyFill="1" applyBorder="1" applyAlignment="1">
      <alignment horizontal="center"/>
    </xf>
    <xf numFmtId="3" fontId="34" fillId="3" borderId="95" xfId="9" applyNumberFormat="1" applyFont="1" applyFill="1" applyBorder="1" applyAlignment="1">
      <alignment horizontal="center"/>
    </xf>
    <xf numFmtId="3" fontId="38" fillId="3" borderId="146" xfId="9" applyNumberFormat="1" applyFont="1" applyFill="1" applyBorder="1" applyAlignment="1">
      <alignment horizontal="center" vertical="center" wrapText="1"/>
    </xf>
    <xf numFmtId="3" fontId="37" fillId="3" borderId="95" xfId="9" applyNumberFormat="1" applyFont="1" applyFill="1" applyBorder="1" applyAlignment="1">
      <alignment horizontal="right"/>
    </xf>
    <xf numFmtId="3" fontId="34" fillId="3" borderId="95" xfId="9" applyNumberFormat="1" applyFont="1" applyFill="1" applyBorder="1" applyAlignment="1">
      <alignment horizontal="right"/>
    </xf>
    <xf numFmtId="3" fontId="37" fillId="3" borderId="148" xfId="9" applyNumberFormat="1" applyFont="1" applyFill="1" applyBorder="1" applyAlignment="1">
      <alignment horizontal="right"/>
    </xf>
    <xf numFmtId="3" fontId="37" fillId="4" borderId="106" xfId="9" applyNumberFormat="1" applyFont="1" applyFill="1" applyBorder="1" applyAlignment="1">
      <alignment horizontal="right"/>
    </xf>
    <xf numFmtId="3" fontId="37" fillId="3" borderId="150" xfId="9" applyNumberFormat="1" applyFont="1" applyFill="1" applyBorder="1" applyAlignment="1">
      <alignment horizontal="right"/>
    </xf>
    <xf numFmtId="3" fontId="34" fillId="4" borderId="148" xfId="9" applyNumberFormat="1" applyFont="1" applyFill="1" applyBorder="1" applyAlignment="1">
      <alignment horizontal="right"/>
    </xf>
    <xf numFmtId="3" fontId="37" fillId="3" borderId="151" xfId="9" applyNumberFormat="1" applyFont="1" applyFill="1" applyBorder="1" applyAlignment="1">
      <alignment horizontal="right"/>
    </xf>
    <xf numFmtId="3" fontId="34" fillId="3" borderId="116" xfId="9" applyNumberFormat="1" applyFont="1" applyFill="1" applyBorder="1" applyAlignment="1">
      <alignment horizontal="center"/>
    </xf>
    <xf numFmtId="3" fontId="34" fillId="3" borderId="90" xfId="9" applyNumberFormat="1" applyFont="1" applyFill="1" applyBorder="1" applyAlignment="1">
      <alignment horizontal="center"/>
    </xf>
    <xf numFmtId="3" fontId="34" fillId="3" borderId="90" xfId="9" applyNumberFormat="1" applyFont="1" applyFill="1" applyBorder="1" applyAlignment="1">
      <alignment horizontal="center" vertical="center" wrapText="1"/>
    </xf>
    <xf numFmtId="3" fontId="37" fillId="3" borderId="90" xfId="9" applyNumberFormat="1" applyFont="1" applyFill="1" applyBorder="1" applyAlignment="1">
      <alignment horizontal="right"/>
    </xf>
    <xf numFmtId="3" fontId="34" fillId="3" borderId="90" xfId="9" applyNumberFormat="1" applyFont="1" applyFill="1" applyBorder="1" applyAlignment="1">
      <alignment horizontal="right"/>
    </xf>
    <xf numFmtId="3" fontId="37" fillId="3" borderId="116" xfId="9" applyNumberFormat="1" applyFont="1" applyFill="1" applyBorder="1" applyAlignment="1">
      <alignment horizontal="right"/>
    </xf>
    <xf numFmtId="3" fontId="37" fillId="4" borderId="41" xfId="9" applyNumberFormat="1" applyFont="1" applyFill="1" applyBorder="1" applyAlignment="1">
      <alignment horizontal="right"/>
    </xf>
    <xf numFmtId="3" fontId="37" fillId="3" borderId="114" xfId="9" applyNumberFormat="1" applyFont="1" applyFill="1" applyBorder="1" applyAlignment="1">
      <alignment horizontal="right"/>
    </xf>
    <xf numFmtId="3" fontId="34" fillId="4" borderId="116" xfId="9" applyNumberFormat="1" applyFont="1" applyFill="1" applyBorder="1" applyAlignment="1">
      <alignment horizontal="right"/>
    </xf>
    <xf numFmtId="3" fontId="37" fillId="3" borderId="178" xfId="9" applyNumberFormat="1" applyFont="1" applyFill="1" applyBorder="1" applyAlignment="1">
      <alignment horizontal="right"/>
    </xf>
    <xf numFmtId="3" fontId="34" fillId="3" borderId="92" xfId="9" applyNumberFormat="1" applyFont="1" applyFill="1" applyBorder="1" applyAlignment="1">
      <alignment horizontal="center"/>
    </xf>
    <xf numFmtId="3" fontId="34" fillId="3" borderId="92" xfId="9" applyNumberFormat="1" applyFont="1" applyFill="1" applyBorder="1" applyAlignment="1">
      <alignment horizontal="center" vertical="center" wrapText="1"/>
    </xf>
    <xf numFmtId="3" fontId="37" fillId="3" borderId="92" xfId="9" applyNumberFormat="1" applyFont="1" applyFill="1" applyBorder="1" applyAlignment="1">
      <alignment horizontal="right"/>
    </xf>
    <xf numFmtId="3" fontId="34" fillId="3" borderId="92" xfId="9" applyNumberFormat="1" applyFont="1" applyFill="1" applyBorder="1" applyAlignment="1">
      <alignment horizontal="right"/>
    </xf>
    <xf numFmtId="3" fontId="37" fillId="3" borderId="153" xfId="9" applyNumberFormat="1" applyFont="1" applyFill="1" applyBorder="1" applyAlignment="1">
      <alignment horizontal="right"/>
    </xf>
    <xf numFmtId="3" fontId="37" fillId="4" borderId="179" xfId="9" applyNumberFormat="1" applyFont="1" applyFill="1" applyBorder="1" applyAlignment="1">
      <alignment horizontal="right"/>
    </xf>
    <xf numFmtId="3" fontId="37" fillId="3" borderId="155" xfId="9" applyNumberFormat="1" applyFont="1" applyFill="1" applyBorder="1" applyAlignment="1">
      <alignment horizontal="right"/>
    </xf>
    <xf numFmtId="3" fontId="34" fillId="4" borderId="153" xfId="9" applyNumberFormat="1" applyFont="1" applyFill="1" applyBorder="1" applyAlignment="1">
      <alignment horizontal="right"/>
    </xf>
    <xf numFmtId="3" fontId="37" fillId="3" borderId="156" xfId="9" applyNumberFormat="1" applyFont="1" applyFill="1" applyBorder="1" applyAlignment="1">
      <alignment horizontal="right"/>
    </xf>
    <xf numFmtId="3" fontId="37" fillId="4" borderId="63" xfId="9" applyNumberFormat="1" applyFont="1" applyFill="1" applyBorder="1" applyAlignment="1">
      <alignment horizontal="right"/>
    </xf>
    <xf numFmtId="3" fontId="34" fillId="4" borderId="63" xfId="9" applyNumberFormat="1" applyFont="1" applyFill="1" applyBorder="1" applyAlignment="1">
      <alignment horizontal="right"/>
    </xf>
    <xf numFmtId="3" fontId="37" fillId="4" borderId="76" xfId="9" applyNumberFormat="1" applyFont="1" applyFill="1" applyBorder="1" applyAlignment="1">
      <alignment horizontal="right"/>
    </xf>
    <xf numFmtId="3" fontId="37" fillId="4" borderId="143" xfId="9" applyNumberFormat="1" applyFont="1" applyFill="1" applyBorder="1" applyAlignment="1">
      <alignment horizontal="right"/>
    </xf>
    <xf numFmtId="3" fontId="62" fillId="4" borderId="0" xfId="0" applyNumberFormat="1" applyFont="1" applyFill="1"/>
    <xf numFmtId="3" fontId="62" fillId="7" borderId="0" xfId="0" applyNumberFormat="1" applyFont="1" applyFill="1"/>
    <xf numFmtId="3" fontId="37" fillId="3" borderId="63" xfId="9" applyNumberFormat="1" applyFont="1" applyFill="1" applyBorder="1" applyAlignment="1">
      <alignment horizontal="right"/>
    </xf>
    <xf numFmtId="3" fontId="34" fillId="3" borderId="63" xfId="9" applyNumberFormat="1" applyFont="1" applyFill="1" applyBorder="1" applyAlignment="1">
      <alignment horizontal="right"/>
    </xf>
    <xf numFmtId="3" fontId="37" fillId="3" borderId="76" xfId="9" applyNumberFormat="1" applyFont="1" applyFill="1" applyBorder="1" applyAlignment="1">
      <alignment horizontal="right"/>
    </xf>
    <xf numFmtId="3" fontId="37" fillId="3" borderId="143" xfId="9" applyNumberFormat="1" applyFont="1" applyFill="1" applyBorder="1" applyAlignment="1">
      <alignment horizontal="right"/>
    </xf>
    <xf numFmtId="3" fontId="34" fillId="3" borderId="92" xfId="5" applyNumberFormat="1" applyFont="1" applyFill="1" applyBorder="1" applyAlignment="1">
      <alignment horizontal="center" vertical="center"/>
    </xf>
    <xf numFmtId="3" fontId="34" fillId="3" borderId="146" xfId="9" applyNumberFormat="1" applyFont="1" applyFill="1" applyBorder="1" applyAlignment="1">
      <alignment horizontal="center"/>
    </xf>
    <xf numFmtId="3" fontId="37" fillId="3" borderId="146" xfId="9" applyNumberFormat="1" applyFont="1" applyFill="1" applyBorder="1" applyAlignment="1">
      <alignment horizontal="right"/>
    </xf>
    <xf numFmtId="3" fontId="34" fillId="3" borderId="146" xfId="9" applyNumberFormat="1" applyFont="1" applyFill="1" applyBorder="1" applyAlignment="1">
      <alignment horizontal="right"/>
    </xf>
    <xf numFmtId="3" fontId="37" fillId="3" borderId="180" xfId="9" applyNumberFormat="1" applyFont="1" applyFill="1" applyBorder="1" applyAlignment="1">
      <alignment horizontal="right"/>
    </xf>
    <xf numFmtId="3" fontId="37" fillId="3" borderId="181" xfId="9" applyNumberFormat="1" applyFont="1" applyFill="1" applyBorder="1" applyAlignment="1">
      <alignment horizontal="right"/>
    </xf>
    <xf numFmtId="3" fontId="34" fillId="3" borderId="90" xfId="5" applyNumberFormat="1" applyFont="1" applyFill="1" applyBorder="1" applyAlignment="1">
      <alignment horizontal="center" vertical="center"/>
    </xf>
    <xf numFmtId="3" fontId="34" fillId="3" borderId="116" xfId="9" applyNumberFormat="1" applyFont="1" applyFill="1" applyBorder="1" applyAlignment="1">
      <alignment horizontal="right"/>
    </xf>
    <xf numFmtId="3" fontId="37" fillId="3" borderId="169" xfId="9" applyNumberFormat="1" applyFont="1" applyFill="1" applyBorder="1" applyAlignment="1">
      <alignment horizontal="right"/>
    </xf>
    <xf numFmtId="3" fontId="34" fillId="4" borderId="93" xfId="9" applyNumberFormat="1" applyFont="1" applyFill="1" applyBorder="1" applyAlignment="1">
      <alignment horizontal="center"/>
    </xf>
    <xf numFmtId="0" fontId="10" fillId="4" borderId="93" xfId="0" applyFont="1" applyFill="1" applyBorder="1" applyAlignment="1">
      <alignment vertical="center" wrapText="1"/>
    </xf>
    <xf numFmtId="3" fontId="34" fillId="4" borderId="93" xfId="9" applyNumberFormat="1" applyFont="1" applyFill="1" applyBorder="1" applyAlignment="1">
      <alignment horizontal="center" vertical="center" wrapText="1"/>
    </xf>
    <xf numFmtId="3" fontId="37" fillId="4" borderId="93" xfId="9" applyNumberFormat="1" applyFont="1" applyFill="1" applyBorder="1" applyAlignment="1">
      <alignment horizontal="right"/>
    </xf>
    <xf numFmtId="3" fontId="37" fillId="4" borderId="182" xfId="9" applyNumberFormat="1" applyFont="1" applyFill="1" applyBorder="1" applyAlignment="1">
      <alignment horizontal="right"/>
    </xf>
    <xf numFmtId="3" fontId="37" fillId="4" borderId="183" xfId="9" applyNumberFormat="1" applyFont="1" applyFill="1" applyBorder="1" applyAlignment="1">
      <alignment horizontal="right"/>
    </xf>
    <xf numFmtId="3" fontId="34" fillId="3" borderId="91" xfId="9" applyNumberFormat="1" applyFont="1" applyFill="1" applyBorder="1" applyAlignment="1">
      <alignment horizontal="center"/>
    </xf>
    <xf numFmtId="0" fontId="10" fillId="3" borderId="93" xfId="0" applyFont="1" applyFill="1" applyBorder="1" applyAlignment="1">
      <alignment vertical="center" wrapText="1"/>
    </xf>
    <xf numFmtId="3" fontId="34" fillId="3" borderId="91" xfId="9" applyNumberFormat="1" applyFont="1" applyFill="1" applyBorder="1" applyAlignment="1">
      <alignment horizontal="center" vertical="center" wrapText="1"/>
    </xf>
    <xf numFmtId="3" fontId="37" fillId="3" borderId="93" xfId="9" applyNumberFormat="1" applyFont="1" applyFill="1" applyBorder="1" applyAlignment="1">
      <alignment horizontal="right"/>
    </xf>
    <xf numFmtId="3" fontId="37" fillId="3" borderId="182" xfId="9" applyNumberFormat="1" applyFont="1" applyFill="1" applyBorder="1" applyAlignment="1">
      <alignment horizontal="right"/>
    </xf>
    <xf numFmtId="3" fontId="37" fillId="3" borderId="183" xfId="9" applyNumberFormat="1" applyFont="1" applyFill="1" applyBorder="1" applyAlignment="1">
      <alignment horizontal="right"/>
    </xf>
    <xf numFmtId="3" fontId="34" fillId="3" borderId="0" xfId="9" applyNumberFormat="1" applyFont="1" applyFill="1" applyAlignment="1">
      <alignment horizontal="center" vertical="top"/>
    </xf>
    <xf numFmtId="3" fontId="16" fillId="0" borderId="111" xfId="0" applyNumberFormat="1" applyFont="1" applyBorder="1" applyAlignment="1">
      <alignment vertical="center"/>
    </xf>
    <xf numFmtId="3" fontId="16" fillId="0" borderId="184" xfId="0" applyNumberFormat="1" applyFont="1" applyBorder="1" applyAlignment="1">
      <alignment vertical="top"/>
    </xf>
    <xf numFmtId="0" fontId="0" fillId="0" borderId="185" xfId="0" applyBorder="1"/>
    <xf numFmtId="0" fontId="79" fillId="2" borderId="0" xfId="0" applyFont="1" applyFill="1"/>
    <xf numFmtId="3" fontId="79" fillId="2" borderId="0" xfId="0" applyNumberFormat="1" applyFont="1" applyFill="1"/>
    <xf numFmtId="3" fontId="36" fillId="3" borderId="63" xfId="9" applyNumberFormat="1" applyFont="1" applyFill="1" applyBorder="1" applyAlignment="1">
      <alignment horizontal="center" vertical="center" wrapText="1"/>
    </xf>
    <xf numFmtId="3" fontId="13" fillId="3" borderId="63" xfId="9" applyNumberFormat="1" applyFont="1" applyFill="1" applyBorder="1" applyAlignment="1">
      <alignment horizontal="center" vertical="center" wrapText="1"/>
    </xf>
    <xf numFmtId="3" fontId="60" fillId="4" borderId="63" xfId="9" applyNumberFormat="1" applyFont="1" applyFill="1" applyBorder="1"/>
    <xf numFmtId="3" fontId="6" fillId="3" borderId="91" xfId="9" applyNumberFormat="1" applyFont="1" applyFill="1" applyBorder="1" applyAlignment="1">
      <alignment horizontal="center" vertical="center" wrapText="1"/>
    </xf>
    <xf numFmtId="3" fontId="55" fillId="5" borderId="63" xfId="9" applyNumberFormat="1" applyFont="1" applyFill="1" applyBorder="1" applyAlignment="1">
      <alignment horizontal="center" vertical="top"/>
    </xf>
    <xf numFmtId="3" fontId="8" fillId="2" borderId="25" xfId="0" applyNumberFormat="1" applyFont="1" applyFill="1" applyBorder="1" applyAlignment="1">
      <alignment horizontal="right" vertical="center"/>
    </xf>
    <xf numFmtId="3" fontId="37" fillId="7" borderId="63" xfId="9" applyNumberFormat="1" applyFont="1" applyFill="1" applyBorder="1" applyAlignment="1">
      <alignment horizontal="center" vertical="center" wrapText="1"/>
    </xf>
    <xf numFmtId="3" fontId="34" fillId="7" borderId="63" xfId="9" applyNumberFormat="1" applyFont="1" applyFill="1" applyBorder="1" applyAlignment="1">
      <alignment horizontal="right"/>
    </xf>
    <xf numFmtId="3" fontId="37" fillId="7" borderId="63" xfId="9" applyNumberFormat="1" applyFont="1" applyFill="1" applyBorder="1" applyAlignment="1">
      <alignment horizontal="right"/>
    </xf>
    <xf numFmtId="3" fontId="37" fillId="7" borderId="76" xfId="9" applyNumberFormat="1" applyFont="1" applyFill="1" applyBorder="1" applyAlignment="1">
      <alignment horizontal="right"/>
    </xf>
    <xf numFmtId="3" fontId="37" fillId="7" borderId="143" xfId="9" applyNumberFormat="1" applyFont="1" applyFill="1" applyBorder="1" applyAlignment="1">
      <alignment horizontal="right"/>
    </xf>
    <xf numFmtId="3" fontId="12" fillId="0" borderId="186" xfId="7" applyNumberFormat="1" applyFont="1" applyBorder="1" applyAlignment="1">
      <alignment horizontal="right" vertical="center"/>
    </xf>
    <xf numFmtId="3" fontId="13" fillId="0" borderId="187" xfId="7" applyNumberFormat="1" applyFont="1" applyBorder="1" applyAlignment="1">
      <alignment horizontal="right" vertical="center"/>
    </xf>
    <xf numFmtId="3" fontId="64" fillId="3" borderId="63" xfId="9" applyNumberFormat="1" applyFont="1" applyFill="1" applyBorder="1" applyAlignment="1">
      <alignment horizontal="right" vertical="center" wrapText="1"/>
    </xf>
    <xf numFmtId="3" fontId="64" fillId="3" borderId="63" xfId="5" applyNumberFormat="1" applyFont="1" applyFill="1" applyBorder="1" applyAlignment="1">
      <alignment horizontal="right" vertical="center" wrapText="1"/>
    </xf>
    <xf numFmtId="3" fontId="64" fillId="3" borderId="63" xfId="9" applyNumberFormat="1" applyFont="1" applyFill="1" applyBorder="1" applyAlignment="1">
      <alignment horizontal="right" vertical="center" wrapText="1" shrinkToFit="1"/>
    </xf>
    <xf numFmtId="3" fontId="64" fillId="3" borderId="76" xfId="5" applyNumberFormat="1" applyFont="1" applyFill="1" applyBorder="1" applyAlignment="1">
      <alignment horizontal="right" vertical="center" wrapText="1"/>
    </xf>
    <xf numFmtId="3" fontId="64" fillId="3" borderId="63" xfId="0" applyNumberFormat="1" applyFont="1" applyFill="1" applyBorder="1" applyAlignment="1">
      <alignment horizontal="right"/>
    </xf>
    <xf numFmtId="3" fontId="64" fillId="3" borderId="76" xfId="0" applyNumberFormat="1" applyFont="1" applyFill="1" applyBorder="1" applyAlignment="1">
      <alignment horizontal="right"/>
    </xf>
    <xf numFmtId="3" fontId="64" fillId="7" borderId="63" xfId="0" applyNumberFormat="1" applyFont="1" applyFill="1" applyBorder="1" applyAlignment="1">
      <alignment horizontal="right"/>
    </xf>
    <xf numFmtId="3" fontId="64" fillId="7" borderId="76" xfId="0" applyNumberFormat="1" applyFont="1" applyFill="1" applyBorder="1" applyAlignment="1">
      <alignment horizontal="right"/>
    </xf>
    <xf numFmtId="3" fontId="80" fillId="3" borderId="0" xfId="9" applyNumberFormat="1" applyFont="1" applyFill="1" applyBorder="1" applyAlignment="1">
      <alignment horizontal="right"/>
    </xf>
    <xf numFmtId="0" fontId="81" fillId="7" borderId="0" xfId="0" applyFont="1" applyFill="1"/>
    <xf numFmtId="0" fontId="82" fillId="3" borderId="0" xfId="0" applyFont="1" applyFill="1"/>
    <xf numFmtId="0" fontId="82" fillId="4" borderId="0" xfId="0" applyFont="1" applyFill="1"/>
    <xf numFmtId="0" fontId="14" fillId="0" borderId="1" xfId="0" applyFont="1" applyFill="1" applyBorder="1" applyAlignment="1" applyProtection="1">
      <alignment vertical="top" wrapText="1"/>
    </xf>
    <xf numFmtId="3" fontId="40" fillId="3" borderId="76" xfId="9" applyNumberFormat="1" applyFont="1" applyFill="1" applyBorder="1" applyAlignment="1">
      <alignment horizontal="right" vertical="center" wrapText="1"/>
    </xf>
    <xf numFmtId="3" fontId="38" fillId="4" borderId="188" xfId="9" applyNumberFormat="1" applyFont="1" applyFill="1" applyBorder="1" applyAlignment="1">
      <alignment horizontal="center" vertical="center"/>
    </xf>
    <xf numFmtId="3" fontId="38" fillId="4" borderId="189" xfId="9" applyNumberFormat="1" applyFont="1" applyFill="1" applyBorder="1" applyAlignment="1">
      <alignment horizontal="center" vertical="center"/>
    </xf>
    <xf numFmtId="3" fontId="42" fillId="4" borderId="91" xfId="9" applyNumberFormat="1" applyFont="1" applyFill="1" applyBorder="1" applyAlignment="1">
      <alignment vertical="center" wrapText="1"/>
    </xf>
    <xf numFmtId="3" fontId="14" fillId="4" borderId="91" xfId="9" applyNumberFormat="1" applyFont="1" applyFill="1" applyBorder="1" applyAlignment="1">
      <alignment horizontal="center" vertical="center" wrapText="1"/>
    </xf>
    <xf numFmtId="3" fontId="19" fillId="4" borderId="91" xfId="9" applyNumberFormat="1" applyFont="1" applyFill="1" applyBorder="1" applyAlignment="1">
      <alignment vertical="center" wrapText="1"/>
    </xf>
    <xf numFmtId="3" fontId="42" fillId="4" borderId="91" xfId="0" applyNumberFormat="1" applyFont="1" applyFill="1" applyBorder="1" applyAlignment="1">
      <alignment horizontal="right"/>
    </xf>
    <xf numFmtId="3" fontId="42" fillId="4" borderId="190" xfId="0" applyNumberFormat="1" applyFont="1" applyFill="1" applyBorder="1" applyAlignment="1">
      <alignment horizontal="right"/>
    </xf>
    <xf numFmtId="3" fontId="42" fillId="7" borderId="58" xfId="9" applyNumberFormat="1" applyFont="1" applyFill="1" applyBorder="1"/>
    <xf numFmtId="3" fontId="38" fillId="7" borderId="58" xfId="9" applyNumberFormat="1" applyFont="1" applyFill="1" applyBorder="1" applyAlignment="1">
      <alignment horizontal="center" vertical="top"/>
    </xf>
    <xf numFmtId="3" fontId="42" fillId="7" borderId="63" xfId="9" applyNumberFormat="1" applyFont="1" applyFill="1" applyBorder="1"/>
    <xf numFmtId="3" fontId="40" fillId="4" borderId="143" xfId="5" applyNumberFormat="1" applyFont="1" applyFill="1" applyBorder="1" applyAlignment="1">
      <alignment horizontal="right" vertical="center" wrapText="1"/>
    </xf>
    <xf numFmtId="3" fontId="40" fillId="3" borderId="143" xfId="9" applyNumberFormat="1" applyFont="1" applyFill="1" applyBorder="1" applyAlignment="1">
      <alignment horizontal="right" vertical="center" wrapText="1"/>
    </xf>
    <xf numFmtId="3" fontId="40" fillId="3" borderId="143" xfId="5" applyNumberFormat="1" applyFont="1" applyFill="1" applyBorder="1" applyAlignment="1">
      <alignment horizontal="right" vertical="center" wrapText="1"/>
    </xf>
    <xf numFmtId="3" fontId="64" fillId="3" borderId="143" xfId="5" applyNumberFormat="1" applyFont="1" applyFill="1" applyBorder="1" applyAlignment="1">
      <alignment horizontal="right" vertical="center" wrapText="1"/>
    </xf>
    <xf numFmtId="3" fontId="40" fillId="4" borderId="143" xfId="0" applyNumberFormat="1" applyFont="1" applyFill="1" applyBorder="1" applyAlignment="1">
      <alignment horizontal="right"/>
    </xf>
    <xf numFmtId="3" fontId="40" fillId="3" borderId="143" xfId="0" applyNumberFormat="1" applyFont="1" applyFill="1" applyBorder="1" applyAlignment="1">
      <alignment horizontal="right"/>
    </xf>
    <xf numFmtId="3" fontId="64" fillId="3" borderId="143" xfId="0" applyNumberFormat="1" applyFont="1" applyFill="1" applyBorder="1" applyAlignment="1">
      <alignment horizontal="right"/>
    </xf>
    <xf numFmtId="3" fontId="64" fillId="7" borderId="143" xfId="0" applyNumberFormat="1" applyFont="1" applyFill="1" applyBorder="1" applyAlignment="1">
      <alignment horizontal="right"/>
    </xf>
    <xf numFmtId="3" fontId="42" fillId="4" borderId="191" xfId="0" applyNumberFormat="1" applyFont="1" applyFill="1" applyBorder="1" applyAlignment="1">
      <alignment horizontal="right"/>
    </xf>
    <xf numFmtId="3" fontId="38" fillId="7" borderId="117" xfId="9" applyNumberFormat="1" applyFont="1" applyFill="1" applyBorder="1" applyAlignment="1">
      <alignment horizontal="center" vertical="top"/>
    </xf>
    <xf numFmtId="3" fontId="42" fillId="7" borderId="143" xfId="9" applyNumberFormat="1" applyFont="1" applyFill="1" applyBorder="1"/>
    <xf numFmtId="3" fontId="61" fillId="5" borderId="63" xfId="18" applyNumberFormat="1" applyFont="1" applyFill="1" applyBorder="1" applyAlignment="1">
      <alignment horizontal="center" wrapText="1"/>
    </xf>
    <xf numFmtId="3" fontId="61" fillId="5" borderId="63" xfId="9" applyNumberFormat="1" applyFont="1" applyFill="1" applyBorder="1" applyAlignment="1">
      <alignment horizontal="right"/>
    </xf>
    <xf numFmtId="3" fontId="60" fillId="5" borderId="63" xfId="9" applyNumberFormat="1" applyFont="1" applyFill="1" applyBorder="1" applyAlignment="1">
      <alignment horizontal="right"/>
    </xf>
    <xf numFmtId="3" fontId="7" fillId="3" borderId="63" xfId="9" applyNumberFormat="1" applyFont="1" applyFill="1" applyBorder="1" applyAlignment="1">
      <alignment horizontal="right"/>
    </xf>
    <xf numFmtId="3" fontId="61" fillId="5" borderId="76" xfId="9" applyNumberFormat="1" applyFont="1" applyFill="1" applyBorder="1" applyAlignment="1">
      <alignment horizontal="right"/>
    </xf>
    <xf numFmtId="3" fontId="7" fillId="3" borderId="76" xfId="9" applyNumberFormat="1" applyFont="1" applyFill="1" applyBorder="1" applyAlignment="1">
      <alignment horizontal="right"/>
    </xf>
    <xf numFmtId="3" fontId="60" fillId="4" borderId="192" xfId="9" applyNumberFormat="1" applyFont="1" applyFill="1" applyBorder="1" applyAlignment="1">
      <alignment horizontal="right"/>
    </xf>
    <xf numFmtId="3" fontId="60" fillId="5" borderId="143" xfId="9" applyNumberFormat="1" applyFont="1" applyFill="1" applyBorder="1" applyAlignment="1">
      <alignment horizontal="right"/>
    </xf>
    <xf numFmtId="3" fontId="7" fillId="3" borderId="143" xfId="9" applyNumberFormat="1" applyFont="1" applyFill="1" applyBorder="1" applyAlignment="1">
      <alignment horizontal="right"/>
    </xf>
    <xf numFmtId="3" fontId="6" fillId="4" borderId="193" xfId="9" applyNumberFormat="1" applyFont="1" applyFill="1" applyBorder="1" applyAlignment="1">
      <alignment horizontal="right"/>
    </xf>
    <xf numFmtId="3" fontId="60" fillId="4" borderId="193" xfId="9" applyNumberFormat="1" applyFont="1" applyFill="1" applyBorder="1" applyAlignment="1">
      <alignment horizontal="right"/>
    </xf>
    <xf numFmtId="3" fontId="7" fillId="3" borderId="193" xfId="9" applyNumberFormat="1" applyFont="1" applyFill="1" applyBorder="1" applyAlignment="1">
      <alignment horizontal="right"/>
    </xf>
    <xf numFmtId="3" fontId="6" fillId="3" borderId="171" xfId="9" applyNumberFormat="1" applyFont="1" applyFill="1" applyBorder="1" applyAlignment="1">
      <alignment horizontal="right" vertical="center"/>
    </xf>
    <xf numFmtId="3" fontId="29" fillId="4" borderId="63" xfId="9" applyNumberFormat="1" applyFont="1" applyFill="1" applyBorder="1" applyAlignment="1">
      <alignment horizontal="center" wrapText="1"/>
    </xf>
    <xf numFmtId="3" fontId="7" fillId="4" borderId="63" xfId="9" applyNumberFormat="1" applyFont="1" applyFill="1" applyBorder="1" applyAlignment="1">
      <alignment horizontal="right"/>
    </xf>
    <xf numFmtId="3" fontId="6" fillId="4" borderId="63" xfId="9" applyNumberFormat="1" applyFont="1" applyFill="1" applyBorder="1" applyAlignment="1">
      <alignment horizontal="right"/>
    </xf>
    <xf numFmtId="3" fontId="29" fillId="3" borderId="63" xfId="9" applyNumberFormat="1" applyFont="1" applyFill="1" applyBorder="1" applyAlignment="1">
      <alignment horizontal="center" wrapText="1"/>
    </xf>
    <xf numFmtId="3" fontId="6" fillId="3" borderId="63" xfId="9" applyNumberFormat="1" applyFont="1" applyFill="1" applyBorder="1" applyAlignment="1">
      <alignment horizontal="right"/>
    </xf>
    <xf numFmtId="3" fontId="7" fillId="4" borderId="63" xfId="9" applyNumberFormat="1" applyFont="1" applyFill="1" applyBorder="1" applyAlignment="1">
      <alignment horizontal="center" wrapText="1"/>
    </xf>
    <xf numFmtId="3" fontId="7" fillId="3" borderId="63" xfId="9" applyNumberFormat="1" applyFont="1" applyFill="1" applyBorder="1" applyAlignment="1">
      <alignment horizontal="center" wrapText="1"/>
    </xf>
    <xf numFmtId="3" fontId="7" fillId="5" borderId="63" xfId="9" applyNumberFormat="1" applyFont="1" applyFill="1" applyBorder="1" applyAlignment="1">
      <alignment horizontal="center" wrapText="1"/>
    </xf>
    <xf numFmtId="3" fontId="7" fillId="5" borderId="63" xfId="9" applyNumberFormat="1" applyFont="1" applyFill="1" applyBorder="1" applyAlignment="1">
      <alignment horizontal="right"/>
    </xf>
    <xf numFmtId="3" fontId="6" fillId="5" borderId="63" xfId="9" applyNumberFormat="1" applyFont="1" applyFill="1" applyBorder="1" applyAlignment="1">
      <alignment horizontal="right"/>
    </xf>
    <xf numFmtId="0" fontId="29" fillId="4" borderId="63" xfId="4" applyFont="1" applyFill="1" applyBorder="1" applyAlignment="1">
      <alignment horizontal="center" wrapText="1"/>
    </xf>
    <xf numFmtId="3" fontId="28" fillId="4" borderId="63" xfId="9" applyNumberFormat="1" applyFont="1" applyFill="1" applyBorder="1" applyAlignment="1">
      <alignment horizontal="right"/>
    </xf>
    <xf numFmtId="0" fontId="29" fillId="3" borderId="63" xfId="4" applyFont="1" applyFill="1" applyBorder="1" applyAlignment="1">
      <alignment horizontal="center" wrapText="1"/>
    </xf>
    <xf numFmtId="3" fontId="61" fillId="3" borderId="63" xfId="9" applyNumberFormat="1" applyFont="1" applyFill="1" applyBorder="1" applyAlignment="1">
      <alignment horizontal="right"/>
    </xf>
    <xf numFmtId="3" fontId="61" fillId="3" borderId="63" xfId="9" applyNumberFormat="1" applyFont="1" applyFill="1" applyBorder="1" applyAlignment="1">
      <alignment horizontal="center" wrapText="1"/>
    </xf>
    <xf numFmtId="3" fontId="60" fillId="3" borderId="63" xfId="9" applyNumberFormat="1" applyFont="1" applyFill="1" applyBorder="1" applyAlignment="1">
      <alignment horizontal="right"/>
    </xf>
    <xf numFmtId="3" fontId="28" fillId="3" borderId="63" xfId="9" applyNumberFormat="1" applyFont="1" applyFill="1" applyBorder="1" applyAlignment="1">
      <alignment horizontal="right"/>
    </xf>
    <xf numFmtId="3" fontId="32" fillId="4" borderId="63" xfId="9" applyNumberFormat="1" applyFont="1" applyFill="1" applyBorder="1" applyAlignment="1">
      <alignment horizontal="right"/>
    </xf>
    <xf numFmtId="3" fontId="30" fillId="4" borderId="63" xfId="9" applyNumberFormat="1" applyFont="1" applyFill="1" applyBorder="1" applyAlignment="1">
      <alignment horizontal="right"/>
    </xf>
    <xf numFmtId="3" fontId="61" fillId="7" borderId="63" xfId="9" applyNumberFormat="1" applyFont="1" applyFill="1" applyBorder="1" applyAlignment="1">
      <alignment horizontal="center" wrapText="1"/>
    </xf>
    <xf numFmtId="3" fontId="61" fillId="7" borderId="63" xfId="9" applyNumberFormat="1" applyFont="1" applyFill="1" applyBorder="1" applyAlignment="1">
      <alignment horizontal="right"/>
    </xf>
    <xf numFmtId="3" fontId="60" fillId="7" borderId="63" xfId="9" applyNumberFormat="1" applyFont="1" applyFill="1" applyBorder="1" applyAlignment="1">
      <alignment horizontal="right"/>
    </xf>
    <xf numFmtId="3" fontId="16" fillId="4" borderId="63" xfId="9" applyNumberFormat="1" applyFont="1" applyFill="1" applyBorder="1" applyAlignment="1">
      <alignment horizontal="center" wrapText="1"/>
    </xf>
    <xf numFmtId="3" fontId="16" fillId="3" borderId="63" xfId="9" applyNumberFormat="1" applyFont="1" applyFill="1" applyBorder="1" applyAlignment="1">
      <alignment horizontal="center" wrapText="1"/>
    </xf>
    <xf numFmtId="3" fontId="7" fillId="6" borderId="63" xfId="9" applyNumberFormat="1" applyFont="1" applyFill="1" applyBorder="1" applyAlignment="1">
      <alignment horizontal="center" wrapText="1"/>
    </xf>
    <xf numFmtId="3" fontId="7" fillId="6" borderId="63" xfId="9" applyNumberFormat="1" applyFont="1" applyFill="1" applyBorder="1" applyAlignment="1">
      <alignment horizontal="right"/>
    </xf>
    <xf numFmtId="3" fontId="6" fillId="6" borderId="63" xfId="9" applyNumberFormat="1" applyFont="1" applyFill="1" applyBorder="1" applyAlignment="1">
      <alignment horizontal="right"/>
    </xf>
    <xf numFmtId="3" fontId="7" fillId="3" borderId="63" xfId="9" applyNumberFormat="1" applyFont="1" applyFill="1" applyBorder="1" applyAlignment="1">
      <alignment horizontal="right" vertical="center"/>
    </xf>
    <xf numFmtId="3" fontId="6" fillId="3" borderId="63" xfId="9" applyNumberFormat="1" applyFont="1" applyFill="1" applyBorder="1" applyAlignment="1">
      <alignment horizontal="right" vertical="center"/>
    </xf>
    <xf numFmtId="3" fontId="7" fillId="4" borderId="63" xfId="9" applyNumberFormat="1" applyFont="1" applyFill="1" applyBorder="1" applyAlignment="1">
      <alignment horizontal="right" vertical="center"/>
    </xf>
    <xf numFmtId="3" fontId="6" fillId="4" borderId="63" xfId="9" applyNumberFormat="1" applyFont="1" applyFill="1" applyBorder="1" applyAlignment="1">
      <alignment horizontal="right" vertical="center"/>
    </xf>
    <xf numFmtId="3" fontId="61" fillId="3" borderId="63" xfId="9" applyNumberFormat="1" applyFont="1" applyFill="1" applyBorder="1" applyAlignment="1">
      <alignment horizontal="right" vertical="center"/>
    </xf>
    <xf numFmtId="3" fontId="60" fillId="3" borderId="63" xfId="9" applyNumberFormat="1" applyFont="1" applyFill="1" applyBorder="1" applyAlignment="1">
      <alignment horizontal="right" vertical="center"/>
    </xf>
    <xf numFmtId="3" fontId="7" fillId="4" borderId="63" xfId="18" applyNumberFormat="1" applyFont="1" applyFill="1" applyBorder="1" applyAlignment="1">
      <alignment horizontal="center" wrapText="1"/>
    </xf>
    <xf numFmtId="3" fontId="7" fillId="3" borderId="63" xfId="18" applyNumberFormat="1" applyFont="1" applyFill="1" applyBorder="1" applyAlignment="1">
      <alignment horizontal="center" wrapText="1"/>
    </xf>
    <xf numFmtId="3" fontId="7" fillId="5" borderId="63" xfId="18" applyNumberFormat="1" applyFont="1" applyFill="1" applyBorder="1" applyAlignment="1">
      <alignment horizontal="center" wrapText="1"/>
    </xf>
    <xf numFmtId="3" fontId="7" fillId="4" borderId="76" xfId="9" applyNumberFormat="1" applyFont="1" applyFill="1" applyBorder="1" applyAlignment="1">
      <alignment horizontal="right"/>
    </xf>
    <xf numFmtId="3" fontId="7" fillId="5" borderId="76" xfId="9" applyNumberFormat="1" applyFont="1" applyFill="1" applyBorder="1" applyAlignment="1">
      <alignment horizontal="right"/>
    </xf>
    <xf numFmtId="3" fontId="61" fillId="3" borderId="76" xfId="9" applyNumberFormat="1" applyFont="1" applyFill="1" applyBorder="1" applyAlignment="1">
      <alignment horizontal="right"/>
    </xf>
    <xf numFmtId="3" fontId="32" fillId="4" borderId="76" xfId="9" applyNumberFormat="1" applyFont="1" applyFill="1" applyBorder="1" applyAlignment="1">
      <alignment horizontal="right"/>
    </xf>
    <xf numFmtId="3" fontId="61" fillId="7" borderId="76" xfId="9" applyNumberFormat="1" applyFont="1" applyFill="1" applyBorder="1" applyAlignment="1">
      <alignment horizontal="right"/>
    </xf>
    <xf numFmtId="3" fontId="7" fillId="6" borderId="76" xfId="9" applyNumberFormat="1" applyFont="1" applyFill="1" applyBorder="1" applyAlignment="1">
      <alignment horizontal="right"/>
    </xf>
    <xf numFmtId="3" fontId="7" fillId="3" borderId="76" xfId="9" applyNumberFormat="1" applyFont="1" applyFill="1" applyBorder="1" applyAlignment="1">
      <alignment horizontal="right" vertical="center"/>
    </xf>
    <xf numFmtId="3" fontId="7" fillId="4" borderId="76" xfId="9" applyNumberFormat="1" applyFont="1" applyFill="1" applyBorder="1" applyAlignment="1">
      <alignment horizontal="right" vertical="center"/>
    </xf>
    <xf numFmtId="3" fontId="61" fillId="3" borderId="76" xfId="9" applyNumberFormat="1" applyFont="1" applyFill="1" applyBorder="1" applyAlignment="1">
      <alignment horizontal="right" vertical="center"/>
    </xf>
    <xf numFmtId="3" fontId="6" fillId="4" borderId="143" xfId="9" applyNumberFormat="1" applyFont="1" applyFill="1" applyBorder="1" applyAlignment="1">
      <alignment horizontal="right"/>
    </xf>
    <xf numFmtId="3" fontId="6" fillId="3" borderId="143" xfId="9" applyNumberFormat="1" applyFont="1" applyFill="1" applyBorder="1" applyAlignment="1">
      <alignment horizontal="right"/>
    </xf>
    <xf numFmtId="3" fontId="6" fillId="5" borderId="143" xfId="9" applyNumberFormat="1" applyFont="1" applyFill="1" applyBorder="1" applyAlignment="1">
      <alignment horizontal="right"/>
    </xf>
    <xf numFmtId="3" fontId="28" fillId="4" borderId="143" xfId="9" applyNumberFormat="1" applyFont="1" applyFill="1" applyBorder="1" applyAlignment="1">
      <alignment horizontal="right"/>
    </xf>
    <xf numFmtId="3" fontId="60" fillId="3" borderId="143" xfId="9" applyNumberFormat="1" applyFont="1" applyFill="1" applyBorder="1" applyAlignment="1">
      <alignment horizontal="right"/>
    </xf>
    <xf numFmtId="3" fontId="28" fillId="3" borderId="143" xfId="9" applyNumberFormat="1" applyFont="1" applyFill="1" applyBorder="1" applyAlignment="1">
      <alignment horizontal="right"/>
    </xf>
    <xf numFmtId="3" fontId="30" fillId="4" borderId="143" xfId="9" applyNumberFormat="1" applyFont="1" applyFill="1" applyBorder="1" applyAlignment="1">
      <alignment horizontal="right"/>
    </xf>
    <xf numFmtId="3" fontId="60" fillId="7" borderId="143" xfId="9" applyNumberFormat="1" applyFont="1" applyFill="1" applyBorder="1" applyAlignment="1">
      <alignment horizontal="right"/>
    </xf>
    <xf numFmtId="3" fontId="6" fillId="6" borderId="143" xfId="9" applyNumberFormat="1" applyFont="1" applyFill="1" applyBorder="1" applyAlignment="1">
      <alignment horizontal="right"/>
    </xf>
    <xf numFmtId="3" fontId="6" fillId="3" borderId="143" xfId="9" applyNumberFormat="1" applyFont="1" applyFill="1" applyBorder="1" applyAlignment="1">
      <alignment horizontal="right" vertical="center"/>
    </xf>
    <xf numFmtId="3" fontId="6" fillId="4" borderId="143" xfId="9" applyNumberFormat="1" applyFont="1" applyFill="1" applyBorder="1" applyAlignment="1">
      <alignment horizontal="right" vertical="center"/>
    </xf>
    <xf numFmtId="3" fontId="60" fillId="3" borderId="143" xfId="9" applyNumberFormat="1" applyFont="1" applyFill="1" applyBorder="1" applyAlignment="1">
      <alignment horizontal="right" vertical="center"/>
    </xf>
    <xf numFmtId="3" fontId="23" fillId="3" borderId="89" xfId="9" applyNumberFormat="1" applyFont="1" applyFill="1" applyBorder="1" applyAlignment="1">
      <alignment horizontal="center" vertical="center"/>
    </xf>
    <xf numFmtId="3" fontId="23" fillId="3" borderId="91" xfId="9" applyNumberFormat="1" applyFont="1" applyFill="1" applyBorder="1" applyAlignment="1">
      <alignment horizontal="center" vertical="center"/>
    </xf>
    <xf numFmtId="3" fontId="6" fillId="4" borderId="76" xfId="9" applyNumberFormat="1" applyFont="1" applyFill="1" applyBorder="1" applyAlignment="1">
      <alignment horizontal="right"/>
    </xf>
    <xf numFmtId="3" fontId="6" fillId="3" borderId="76" xfId="9" applyNumberFormat="1" applyFont="1" applyFill="1" applyBorder="1" applyAlignment="1">
      <alignment horizontal="right"/>
    </xf>
    <xf numFmtId="3" fontId="6" fillId="5" borderId="76" xfId="9" applyNumberFormat="1" applyFont="1" applyFill="1" applyBorder="1" applyAlignment="1">
      <alignment horizontal="right"/>
    </xf>
    <xf numFmtId="3" fontId="28" fillId="4" borderId="76" xfId="9" applyNumberFormat="1" applyFont="1" applyFill="1" applyBorder="1" applyAlignment="1">
      <alignment horizontal="right"/>
    </xf>
    <xf numFmtId="3" fontId="60" fillId="3" borderId="76" xfId="9" applyNumberFormat="1" applyFont="1" applyFill="1" applyBorder="1" applyAlignment="1">
      <alignment horizontal="right"/>
    </xf>
    <xf numFmtId="3" fontId="28" fillId="3" borderId="76" xfId="9" applyNumberFormat="1" applyFont="1" applyFill="1" applyBorder="1" applyAlignment="1">
      <alignment horizontal="right"/>
    </xf>
    <xf numFmtId="3" fontId="30" fillId="4" borderId="76" xfId="9" applyNumberFormat="1" applyFont="1" applyFill="1" applyBorder="1" applyAlignment="1">
      <alignment horizontal="right"/>
    </xf>
    <xf numFmtId="3" fontId="60" fillId="7" borderId="76" xfId="9" applyNumberFormat="1" applyFont="1" applyFill="1" applyBorder="1" applyAlignment="1">
      <alignment horizontal="right"/>
    </xf>
    <xf numFmtId="3" fontId="6" fillId="6" borderId="76" xfId="9" applyNumberFormat="1" applyFont="1" applyFill="1" applyBorder="1" applyAlignment="1">
      <alignment horizontal="right"/>
    </xf>
    <xf numFmtId="3" fontId="6" fillId="3" borderId="76" xfId="9" applyNumberFormat="1" applyFont="1" applyFill="1" applyBorder="1" applyAlignment="1">
      <alignment horizontal="right" vertical="center"/>
    </xf>
    <xf numFmtId="3" fontId="6" fillId="4" borderId="76" xfId="9" applyNumberFormat="1" applyFont="1" applyFill="1" applyBorder="1" applyAlignment="1">
      <alignment horizontal="right" vertical="center"/>
    </xf>
    <xf numFmtId="3" fontId="60" fillId="3" borderId="76" xfId="9" applyNumberFormat="1" applyFont="1" applyFill="1" applyBorder="1" applyAlignment="1">
      <alignment horizontal="right" vertical="center"/>
    </xf>
    <xf numFmtId="3" fontId="6" fillId="4" borderId="192" xfId="9" applyNumberFormat="1" applyFont="1" applyFill="1" applyBorder="1" applyAlignment="1">
      <alignment horizontal="right"/>
    </xf>
    <xf numFmtId="3" fontId="6" fillId="4" borderId="0" xfId="9" applyNumberFormat="1" applyFont="1" applyFill="1" applyBorder="1" applyAlignment="1">
      <alignment vertical="center" wrapText="1"/>
    </xf>
    <xf numFmtId="0" fontId="13" fillId="0" borderId="0" xfId="0" applyFont="1" applyFill="1" applyBorder="1" applyAlignment="1" applyProtection="1"/>
    <xf numFmtId="0" fontId="0" fillId="0" borderId="0" xfId="0" applyBorder="1" applyAlignment="1">
      <alignment vertical="center" wrapText="1"/>
    </xf>
    <xf numFmtId="3" fontId="15" fillId="4" borderId="0" xfId="9" applyNumberFormat="1" applyFont="1" applyFill="1" applyBorder="1" applyAlignment="1">
      <alignment vertical="center" wrapText="1"/>
    </xf>
    <xf numFmtId="0" fontId="56" fillId="0" borderId="0" xfId="0" applyFont="1" applyBorder="1" applyAlignment="1">
      <alignment vertical="center" wrapText="1"/>
    </xf>
    <xf numFmtId="0" fontId="0" fillId="0" borderId="0" xfId="0" applyBorder="1"/>
    <xf numFmtId="3" fontId="16" fillId="0" borderId="59" xfId="20" applyNumberFormat="1" applyFont="1" applyFill="1" applyBorder="1" applyAlignment="1">
      <alignment horizontal="right" vertical="center"/>
    </xf>
    <xf numFmtId="3" fontId="16" fillId="0" borderId="58" xfId="20" applyNumberFormat="1" applyFont="1" applyFill="1" applyBorder="1" applyAlignment="1">
      <alignment horizontal="right" vertical="center"/>
    </xf>
    <xf numFmtId="3" fontId="36" fillId="3" borderId="58" xfId="9" applyNumberFormat="1" applyFont="1" applyFill="1" applyBorder="1" applyAlignment="1">
      <alignment horizontal="center" vertical="center" wrapText="1"/>
    </xf>
    <xf numFmtId="3" fontId="64" fillId="7" borderId="58" xfId="0" applyNumberFormat="1" applyFont="1" applyFill="1" applyBorder="1" applyAlignment="1">
      <alignment horizontal="right"/>
    </xf>
    <xf numFmtId="3" fontId="64" fillId="7" borderId="78" xfId="0" applyNumberFormat="1" applyFont="1" applyFill="1" applyBorder="1" applyAlignment="1">
      <alignment horizontal="right"/>
    </xf>
    <xf numFmtId="3" fontId="64" fillId="7" borderId="168" xfId="0" applyNumberFormat="1" applyFont="1" applyFill="1" applyBorder="1" applyAlignment="1">
      <alignment horizontal="right"/>
    </xf>
    <xf numFmtId="3" fontId="12" fillId="3" borderId="63" xfId="9" applyNumberFormat="1" applyFont="1" applyFill="1" applyBorder="1" applyAlignment="1">
      <alignment horizontal="center" vertical="center" wrapText="1"/>
    </xf>
    <xf numFmtId="3" fontId="12" fillId="4" borderId="63" xfId="9" applyNumberFormat="1" applyFont="1" applyFill="1" applyBorder="1" applyAlignment="1">
      <alignment horizontal="center" vertical="center" wrapText="1"/>
    </xf>
    <xf numFmtId="3" fontId="61" fillId="3" borderId="143" xfId="9" applyNumberFormat="1" applyFont="1" applyFill="1" applyBorder="1" applyAlignment="1">
      <alignment horizontal="right"/>
    </xf>
    <xf numFmtId="3" fontId="7" fillId="3" borderId="0" xfId="9" applyNumberFormat="1" applyFont="1" applyFill="1" applyBorder="1"/>
    <xf numFmtId="3" fontId="23" fillId="3" borderId="0" xfId="9" applyNumberFormat="1" applyFont="1" applyFill="1" applyBorder="1" applyAlignment="1">
      <alignment horizontal="center" vertical="top"/>
    </xf>
    <xf numFmtId="3" fontId="7" fillId="8" borderId="0" xfId="9" applyNumberFormat="1" applyFont="1" applyFill="1" applyAlignment="1">
      <alignment wrapText="1"/>
    </xf>
    <xf numFmtId="3" fontId="16" fillId="8" borderId="0" xfId="9" applyNumberFormat="1" applyFont="1" applyFill="1" applyAlignment="1">
      <alignment wrapText="1"/>
    </xf>
    <xf numFmtId="3" fontId="16" fillId="3" borderId="0" xfId="9" applyNumberFormat="1" applyFont="1" applyFill="1" applyAlignment="1">
      <alignment wrapText="1"/>
    </xf>
    <xf numFmtId="3" fontId="7" fillId="3" borderId="0" xfId="9" applyNumberFormat="1" applyFont="1" applyFill="1" applyBorder="1" applyAlignment="1">
      <alignment horizontal="right"/>
    </xf>
    <xf numFmtId="0" fontId="24" fillId="3" borderId="0" xfId="0" applyFont="1" applyFill="1" applyBorder="1"/>
    <xf numFmtId="3" fontId="7" fillId="8" borderId="194" xfId="9" applyNumberFormat="1" applyFont="1" applyFill="1" applyBorder="1" applyAlignment="1">
      <alignment vertical="center" wrapText="1"/>
    </xf>
    <xf numFmtId="3" fontId="16" fillId="8" borderId="194" xfId="9" applyNumberFormat="1" applyFont="1" applyFill="1" applyBorder="1" applyAlignment="1">
      <alignment horizontal="center" vertical="center" wrapText="1"/>
    </xf>
    <xf numFmtId="3" fontId="16" fillId="3" borderId="194" xfId="9" applyNumberFormat="1" applyFont="1" applyFill="1" applyBorder="1" applyAlignment="1">
      <alignment horizontal="center" vertical="center" wrapText="1"/>
    </xf>
    <xf numFmtId="0" fontId="24" fillId="3" borderId="194" xfId="0" applyFont="1" applyFill="1" applyBorder="1" applyAlignment="1">
      <alignment horizontal="center" vertical="center"/>
    </xf>
    <xf numFmtId="0" fontId="24" fillId="3" borderId="194" xfId="0" applyFont="1" applyFill="1" applyBorder="1" applyAlignment="1">
      <alignment horizontal="center" vertical="center" wrapText="1"/>
    </xf>
    <xf numFmtId="0" fontId="76" fillId="3" borderId="194" xfId="0" applyFont="1" applyFill="1" applyBorder="1" applyAlignment="1">
      <alignment horizontal="center" vertical="center"/>
    </xf>
    <xf numFmtId="3" fontId="7" fillId="8" borderId="194" xfId="9" applyNumberFormat="1" applyFont="1" applyFill="1" applyBorder="1" applyAlignment="1">
      <alignment wrapText="1"/>
    </xf>
    <xf numFmtId="41" fontId="7" fillId="8" borderId="194" xfId="9" applyNumberFormat="1" applyFont="1" applyFill="1" applyBorder="1" applyAlignment="1">
      <alignment wrapText="1"/>
    </xf>
    <xf numFmtId="41" fontId="7" fillId="3" borderId="194" xfId="9" applyNumberFormat="1" applyFont="1" applyFill="1" applyBorder="1" applyAlignment="1">
      <alignment wrapText="1"/>
    </xf>
    <xf numFmtId="41" fontId="76" fillId="3" borderId="194" xfId="0" applyNumberFormat="1" applyFont="1" applyFill="1" applyBorder="1" applyAlignment="1"/>
    <xf numFmtId="41" fontId="76" fillId="3" borderId="194" xfId="0" applyNumberFormat="1" applyFont="1" applyFill="1" applyBorder="1" applyAlignment="1">
      <alignment horizontal="center" vertical="center"/>
    </xf>
    <xf numFmtId="41" fontId="76" fillId="3" borderId="194" xfId="0" applyNumberFormat="1" applyFont="1" applyFill="1" applyBorder="1" applyAlignment="1">
      <alignment horizontal="center"/>
    </xf>
    <xf numFmtId="3" fontId="60" fillId="3" borderId="0" xfId="9" applyNumberFormat="1" applyFont="1" applyFill="1" applyBorder="1"/>
    <xf numFmtId="3" fontId="55" fillId="3" borderId="0" xfId="9" applyNumberFormat="1" applyFont="1" applyFill="1" applyBorder="1" applyAlignment="1">
      <alignment horizontal="center" vertical="top"/>
    </xf>
    <xf numFmtId="3" fontId="60" fillId="3" borderId="0" xfId="9" applyNumberFormat="1" applyFont="1" applyFill="1" applyBorder="1" applyAlignment="1">
      <alignment horizontal="right"/>
    </xf>
    <xf numFmtId="0" fontId="77" fillId="3" borderId="0" xfId="0" applyFont="1" applyFill="1" applyBorder="1"/>
    <xf numFmtId="41" fontId="7" fillId="8" borderId="0" xfId="9" applyNumberFormat="1" applyFont="1" applyFill="1" applyAlignment="1">
      <alignment wrapText="1"/>
    </xf>
    <xf numFmtId="41" fontId="7" fillId="3" borderId="0" xfId="9" applyNumberFormat="1" applyFont="1" applyFill="1" applyAlignment="1">
      <alignment wrapText="1"/>
    </xf>
    <xf numFmtId="41" fontId="76" fillId="3" borderId="0" xfId="0" applyNumberFormat="1" applyFont="1" applyFill="1"/>
    <xf numFmtId="0" fontId="76" fillId="3" borderId="0" xfId="0" applyFont="1" applyFill="1"/>
    <xf numFmtId="3" fontId="76" fillId="3" borderId="0" xfId="0" applyNumberFormat="1" applyFont="1" applyFill="1"/>
    <xf numFmtId="3" fontId="6" fillId="3" borderId="48" xfId="9" applyNumberFormat="1" applyFont="1" applyFill="1" applyBorder="1" applyAlignment="1">
      <alignment horizontal="right" vertical="center"/>
    </xf>
    <xf numFmtId="3" fontId="42" fillId="7" borderId="114" xfId="9" applyNumberFormat="1" applyFont="1" applyFill="1" applyBorder="1"/>
    <xf numFmtId="3" fontId="38" fillId="7" borderId="0" xfId="9" applyNumberFormat="1" applyFont="1" applyFill="1" applyBorder="1" applyAlignment="1">
      <alignment horizontal="center" vertical="top"/>
    </xf>
    <xf numFmtId="3" fontId="64" fillId="7" borderId="90" xfId="0" applyNumberFormat="1" applyFont="1" applyFill="1" applyBorder="1" applyAlignment="1">
      <alignment horizontal="right"/>
    </xf>
    <xf numFmtId="3" fontId="64" fillId="7" borderId="116" xfId="0" applyNumberFormat="1" applyFont="1" applyFill="1" applyBorder="1" applyAlignment="1">
      <alignment horizontal="right"/>
    </xf>
    <xf numFmtId="3" fontId="64" fillId="7" borderId="114" xfId="0" applyNumberFormat="1" applyFont="1" applyFill="1" applyBorder="1" applyAlignment="1">
      <alignment horizontal="right"/>
    </xf>
    <xf numFmtId="3" fontId="42" fillId="7" borderId="195" xfId="9" applyNumberFormat="1" applyFont="1" applyFill="1" applyBorder="1"/>
    <xf numFmtId="3" fontId="38" fillId="7" borderId="195" xfId="9" applyNumberFormat="1" applyFont="1" applyFill="1" applyBorder="1" applyAlignment="1">
      <alignment horizontal="center" vertical="top"/>
    </xf>
    <xf numFmtId="3" fontId="64" fillId="7" borderId="195" xfId="0" applyNumberFormat="1" applyFont="1" applyFill="1" applyBorder="1" applyAlignment="1">
      <alignment horizontal="right"/>
    </xf>
    <xf numFmtId="3" fontId="64" fillId="7" borderId="196" xfId="0" applyNumberFormat="1" applyFont="1" applyFill="1" applyBorder="1" applyAlignment="1">
      <alignment horizontal="right"/>
    </xf>
    <xf numFmtId="3" fontId="64" fillId="7" borderId="197" xfId="0" applyNumberFormat="1" applyFont="1" applyFill="1" applyBorder="1" applyAlignment="1">
      <alignment horizontal="right"/>
    </xf>
    <xf numFmtId="3" fontId="42" fillId="4" borderId="198" xfId="0" applyNumberFormat="1" applyFont="1" applyFill="1" applyBorder="1" applyAlignment="1">
      <alignment horizontal="right" wrapText="1"/>
    </xf>
    <xf numFmtId="3" fontId="42" fillId="3" borderId="198" xfId="0" applyNumberFormat="1" applyFont="1" applyFill="1" applyBorder="1" applyAlignment="1">
      <alignment horizontal="right" wrapText="1"/>
    </xf>
    <xf numFmtId="3" fontId="63" fillId="3" borderId="198" xfId="0" applyNumberFormat="1" applyFont="1" applyFill="1" applyBorder="1" applyAlignment="1">
      <alignment horizontal="right" wrapText="1"/>
    </xf>
    <xf numFmtId="3" fontId="42" fillId="4" borderId="199" xfId="0" applyNumberFormat="1" applyFont="1" applyFill="1" applyBorder="1" applyAlignment="1">
      <alignment horizontal="right" wrapText="1"/>
    </xf>
    <xf numFmtId="3" fontId="42" fillId="3" borderId="0" xfId="0" applyNumberFormat="1" applyFont="1" applyFill="1" applyBorder="1"/>
    <xf numFmtId="3" fontId="42" fillId="3" borderId="0" xfId="0" applyNumberFormat="1" applyFont="1" applyFill="1" applyBorder="1" applyAlignment="1">
      <alignment horizontal="right" vertical="center" wrapText="1"/>
    </xf>
    <xf numFmtId="3" fontId="38" fillId="7" borderId="200" xfId="9" applyNumberFormat="1" applyFont="1" applyFill="1" applyBorder="1" applyAlignment="1">
      <alignment horizontal="center" vertical="top"/>
    </xf>
    <xf numFmtId="3" fontId="42" fillId="7" borderId="200" xfId="9" applyNumberFormat="1" applyFont="1" applyFill="1" applyBorder="1"/>
    <xf numFmtId="3" fontId="42" fillId="4" borderId="201" xfId="0" applyNumberFormat="1" applyFont="1" applyFill="1" applyBorder="1" applyAlignment="1">
      <alignment horizontal="right"/>
    </xf>
    <xf numFmtId="3" fontId="10" fillId="4" borderId="173" xfId="9" applyNumberFormat="1" applyFont="1" applyFill="1" applyBorder="1" applyAlignment="1">
      <alignment horizontal="center" vertical="center"/>
    </xf>
    <xf numFmtId="3" fontId="10" fillId="3" borderId="61" xfId="9" applyNumberFormat="1" applyFont="1" applyFill="1" applyBorder="1" applyAlignment="1">
      <alignment horizontal="center" vertical="center"/>
    </xf>
    <xf numFmtId="3" fontId="40" fillId="3" borderId="198" xfId="9" applyNumberFormat="1" applyFont="1" applyFill="1" applyBorder="1" applyAlignment="1">
      <alignment horizontal="right" vertical="center" wrapText="1"/>
    </xf>
    <xf numFmtId="3" fontId="42" fillId="4" borderId="202" xfId="0" applyNumberFormat="1" applyFont="1" applyFill="1" applyBorder="1" applyAlignment="1">
      <alignment horizontal="right"/>
    </xf>
    <xf numFmtId="3" fontId="42" fillId="4" borderId="77" xfId="0" applyNumberFormat="1" applyFont="1" applyFill="1" applyBorder="1" applyAlignment="1">
      <alignment horizontal="right" vertical="center" wrapText="1"/>
    </xf>
    <xf numFmtId="3" fontId="42" fillId="3" borderId="77" xfId="0" applyNumberFormat="1" applyFont="1" applyFill="1" applyBorder="1" applyAlignment="1">
      <alignment horizontal="right" vertical="center" wrapText="1"/>
    </xf>
    <xf numFmtId="3" fontId="63" fillId="3" borderId="77" xfId="0" applyNumberFormat="1" applyFont="1" applyFill="1" applyBorder="1" applyAlignment="1">
      <alignment horizontal="right" vertical="center" wrapText="1"/>
    </xf>
    <xf numFmtId="3" fontId="42" fillId="3" borderId="79" xfId="0" applyNumberFormat="1" applyFont="1" applyFill="1" applyBorder="1" applyAlignment="1">
      <alignment horizontal="right" vertical="center" wrapText="1"/>
    </xf>
    <xf numFmtId="3" fontId="42" fillId="3" borderId="203" xfId="0" applyNumberFormat="1" applyFont="1" applyFill="1" applyBorder="1" applyAlignment="1">
      <alignment horizontal="right" vertical="center" wrapText="1"/>
    </xf>
    <xf numFmtId="3" fontId="42" fillId="3" borderId="7" xfId="0" applyNumberFormat="1" applyFont="1" applyFill="1" applyBorder="1" applyAlignment="1">
      <alignment horizontal="right" vertical="center" wrapText="1"/>
    </xf>
    <xf numFmtId="3" fontId="40" fillId="3" borderId="77" xfId="9" applyNumberFormat="1" applyFont="1" applyFill="1" applyBorder="1" applyAlignment="1">
      <alignment horizontal="right" vertical="center" wrapText="1"/>
    </xf>
    <xf numFmtId="0" fontId="21" fillId="0" borderId="90" xfId="21" applyFont="1" applyFill="1" applyBorder="1" applyAlignment="1">
      <alignment horizontal="center" vertical="top"/>
    </xf>
    <xf numFmtId="0" fontId="21" fillId="0" borderId="90" xfId="12" applyFont="1" applyFill="1" applyBorder="1" applyAlignment="1">
      <alignment horizontal="left" wrapText="1"/>
    </xf>
    <xf numFmtId="0" fontId="21" fillId="0" borderId="90" xfId="20" applyFont="1" applyFill="1" applyBorder="1" applyAlignment="1">
      <alignment horizontal="center" vertical="center" wrapText="1"/>
    </xf>
    <xf numFmtId="3" fontId="21" fillId="0" borderId="90" xfId="20" applyNumberFormat="1" applyFont="1" applyFill="1" applyBorder="1" applyAlignment="1">
      <alignment horizontal="right"/>
    </xf>
    <xf numFmtId="3" fontId="21" fillId="0" borderId="90" xfId="10" applyNumberFormat="1" applyFont="1" applyFill="1" applyBorder="1" applyAlignment="1">
      <alignment horizontal="right"/>
    </xf>
    <xf numFmtId="3" fontId="12" fillId="0" borderId="90" xfId="20" applyNumberFormat="1" applyFont="1" applyFill="1" applyBorder="1" applyAlignment="1">
      <alignment horizontal="right"/>
    </xf>
    <xf numFmtId="3" fontId="21" fillId="0" borderId="116" xfId="20" applyNumberFormat="1" applyFont="1" applyFill="1" applyBorder="1" applyAlignment="1">
      <alignment horizontal="right"/>
    </xf>
    <xf numFmtId="0" fontId="49" fillId="0" borderId="73" xfId="0" applyFont="1" applyFill="1" applyBorder="1" applyAlignment="1">
      <alignment horizontal="center" vertical="center" wrapText="1"/>
    </xf>
    <xf numFmtId="3" fontId="21" fillId="0" borderId="76" xfId="13" applyNumberFormat="1" applyFont="1" applyFill="1" applyBorder="1" applyAlignment="1">
      <alignment horizontal="right"/>
    </xf>
    <xf numFmtId="3" fontId="39" fillId="0" borderId="76" xfId="5" applyNumberFormat="1" applyFont="1" applyFill="1" applyBorder="1"/>
    <xf numFmtId="0" fontId="49" fillId="0" borderId="204" xfId="0" applyFont="1" applyFill="1" applyBorder="1" applyAlignment="1">
      <alignment horizontal="center" vertical="center" wrapText="1"/>
    </xf>
    <xf numFmtId="3" fontId="12" fillId="0" borderId="205" xfId="21" applyNumberFormat="1" applyFont="1" applyFill="1" applyBorder="1" applyAlignment="1">
      <alignment horizontal="right" vertical="center" wrapText="1"/>
    </xf>
    <xf numFmtId="3" fontId="12" fillId="0" borderId="198" xfId="13" applyNumberFormat="1" applyFont="1" applyFill="1" applyBorder="1" applyAlignment="1">
      <alignment horizontal="right"/>
    </xf>
    <xf numFmtId="3" fontId="12" fillId="3" borderId="198" xfId="20" applyNumberFormat="1" applyFont="1" applyFill="1" applyBorder="1" applyAlignment="1">
      <alignment horizontal="right"/>
    </xf>
    <xf numFmtId="3" fontId="12" fillId="0" borderId="202" xfId="21" applyNumberFormat="1" applyFont="1" applyFill="1" applyBorder="1" applyAlignment="1">
      <alignment horizontal="right"/>
    </xf>
    <xf numFmtId="3" fontId="12" fillId="0" borderId="206" xfId="21" applyNumberFormat="1" applyFont="1" applyFill="1" applyBorder="1" applyAlignment="1">
      <alignment horizontal="right"/>
    </xf>
    <xf numFmtId="3" fontId="12" fillId="0" borderId="198" xfId="20" applyNumberFormat="1" applyFont="1" applyFill="1" applyBorder="1" applyAlignment="1">
      <alignment horizontal="right"/>
    </xf>
    <xf numFmtId="3" fontId="12" fillId="0" borderId="207" xfId="20" applyNumberFormat="1" applyFont="1" applyFill="1" applyBorder="1" applyAlignment="1">
      <alignment horizontal="right"/>
    </xf>
    <xf numFmtId="3" fontId="12" fillId="0" borderId="208" xfId="21" applyNumberFormat="1" applyFont="1" applyFill="1" applyBorder="1" applyAlignment="1">
      <alignment horizontal="right"/>
    </xf>
    <xf numFmtId="3" fontId="15" fillId="2" borderId="204" xfId="0" applyNumberFormat="1" applyFont="1" applyFill="1" applyBorder="1" applyAlignment="1" applyProtection="1">
      <alignment horizontal="center" vertical="center" wrapText="1"/>
    </xf>
    <xf numFmtId="3" fontId="15" fillId="2" borderId="209" xfId="0" applyNumberFormat="1" applyFont="1" applyFill="1" applyBorder="1" applyAlignment="1" applyProtection="1">
      <alignment horizontal="center" vertical="center" wrapText="1"/>
    </xf>
    <xf numFmtId="3" fontId="64" fillId="8" borderId="99" xfId="9" applyNumberFormat="1" applyFont="1" applyFill="1" applyBorder="1"/>
    <xf numFmtId="3" fontId="34" fillId="8" borderId="63" xfId="9" applyNumberFormat="1" applyFont="1" applyFill="1" applyBorder="1" applyAlignment="1">
      <alignment horizontal="center" vertical="top"/>
    </xf>
    <xf numFmtId="0" fontId="15" fillId="2" borderId="210" xfId="19" applyFont="1" applyFill="1" applyBorder="1" applyAlignment="1" applyProtection="1">
      <alignment horizontal="center" vertical="center" wrapText="1"/>
    </xf>
    <xf numFmtId="0" fontId="15" fillId="2" borderId="211" xfId="19" applyFont="1" applyFill="1" applyBorder="1" applyAlignment="1" applyProtection="1">
      <alignment horizontal="center" vertical="center" wrapText="1"/>
    </xf>
    <xf numFmtId="3" fontId="12" fillId="2" borderId="212" xfId="19" applyNumberFormat="1" applyFont="1" applyFill="1" applyBorder="1" applyAlignment="1" applyProtection="1">
      <alignment horizontal="center" vertical="center" wrapText="1"/>
    </xf>
    <xf numFmtId="3" fontId="36" fillId="8" borderId="213" xfId="0" applyNumberFormat="1" applyFont="1" applyFill="1" applyBorder="1" applyAlignment="1">
      <alignment horizontal="center" vertical="center"/>
    </xf>
    <xf numFmtId="0" fontId="15" fillId="2" borderId="214" xfId="19" applyFont="1" applyFill="1" applyBorder="1" applyAlignment="1" applyProtection="1">
      <alignment horizontal="center" vertical="center" wrapText="1"/>
    </xf>
    <xf numFmtId="3" fontId="59" fillId="8" borderId="215" xfId="0" applyNumberFormat="1" applyFont="1" applyFill="1" applyBorder="1" applyAlignment="1">
      <alignment horizontal="center" vertical="center"/>
    </xf>
    <xf numFmtId="0" fontId="15" fillId="2" borderId="214" xfId="19" applyFont="1" applyFill="1" applyBorder="1" applyAlignment="1" applyProtection="1">
      <alignment horizontal="left" vertical="center" wrapText="1" indent="1"/>
    </xf>
    <xf numFmtId="3" fontId="18" fillId="8" borderId="215" xfId="19" applyNumberFormat="1" applyFont="1" applyFill="1" applyBorder="1" applyAlignment="1" applyProtection="1">
      <alignment horizontal="center" vertical="center" wrapText="1"/>
    </xf>
    <xf numFmtId="49" fontId="16" fillId="2" borderId="216" xfId="19" applyNumberFormat="1" applyFont="1" applyFill="1" applyBorder="1" applyAlignment="1" applyProtection="1">
      <alignment horizontal="left" vertical="center" wrapText="1" indent="1"/>
    </xf>
    <xf numFmtId="3" fontId="59" fillId="8" borderId="217" xfId="0" applyNumberFormat="1" applyFont="1" applyFill="1" applyBorder="1" applyAlignment="1">
      <alignment horizontal="right" vertical="center"/>
    </xf>
    <xf numFmtId="49" fontId="16" fillId="2" borderId="218" xfId="19" applyNumberFormat="1" applyFont="1" applyFill="1" applyBorder="1" applyAlignment="1" applyProtection="1">
      <alignment horizontal="left" vertical="center" wrapText="1" indent="1"/>
    </xf>
    <xf numFmtId="3" fontId="59" fillId="8" borderId="219" xfId="0" applyNumberFormat="1" applyFont="1" applyFill="1" applyBorder="1" applyAlignment="1">
      <alignment horizontal="right" vertical="center"/>
    </xf>
    <xf numFmtId="3" fontId="16" fillId="2" borderId="219" xfId="19" applyNumberFormat="1" applyFont="1" applyFill="1" applyBorder="1" applyAlignment="1" applyProtection="1">
      <alignment horizontal="right" vertical="center" wrapText="1"/>
    </xf>
    <xf numFmtId="49" fontId="16" fillId="2" borderId="220" xfId="19" applyNumberFormat="1" applyFont="1" applyFill="1" applyBorder="1" applyAlignment="1" applyProtection="1">
      <alignment horizontal="left" vertical="center" wrapText="1" indent="1"/>
    </xf>
    <xf numFmtId="3" fontId="59" fillId="8" borderId="221" xfId="0" applyNumberFormat="1" applyFont="1" applyFill="1" applyBorder="1" applyAlignment="1">
      <alignment horizontal="right" vertical="center"/>
    </xf>
    <xf numFmtId="49" fontId="16" fillId="2" borderId="222" xfId="19" applyNumberFormat="1" applyFont="1" applyFill="1" applyBorder="1" applyAlignment="1" applyProtection="1">
      <alignment horizontal="left" vertical="center" wrapText="1" indent="1"/>
    </xf>
    <xf numFmtId="0" fontId="15" fillId="2" borderId="223" xfId="19" applyFont="1" applyFill="1" applyBorder="1" applyAlignment="1" applyProtection="1">
      <alignment horizontal="left" vertical="center" wrapText="1" indent="1"/>
    </xf>
    <xf numFmtId="3" fontId="15" fillId="2" borderId="215" xfId="19" applyNumberFormat="1" applyFont="1" applyFill="1" applyBorder="1" applyAlignment="1" applyProtection="1">
      <alignment horizontal="center" vertical="center" wrapText="1"/>
    </xf>
    <xf numFmtId="3" fontId="18" fillId="8" borderId="215" xfId="0" applyNumberFormat="1" applyFont="1" applyFill="1" applyBorder="1" applyAlignment="1" applyProtection="1">
      <alignment horizontal="center" vertical="center" wrapText="1"/>
    </xf>
    <xf numFmtId="3" fontId="59" fillId="8" borderId="224" xfId="0" applyNumberFormat="1" applyFont="1" applyFill="1" applyBorder="1" applyAlignment="1">
      <alignment horizontal="right" vertical="center"/>
    </xf>
    <xf numFmtId="0" fontId="15" fillId="2" borderId="225" xfId="0" applyFont="1" applyFill="1" applyBorder="1" applyAlignment="1" applyProtection="1">
      <alignment horizontal="left" vertical="center" wrapText="1" indent="1"/>
    </xf>
    <xf numFmtId="0" fontId="15" fillId="2" borderId="226" xfId="0" applyFont="1" applyFill="1" applyBorder="1" applyAlignment="1" applyProtection="1">
      <alignment horizontal="left" vertical="center" wrapText="1" indent="1"/>
    </xf>
    <xf numFmtId="3" fontId="15" fillId="2" borderId="227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194" xfId="7" applyFont="1" applyBorder="1" applyAlignment="1">
      <alignment vertical="center"/>
    </xf>
    <xf numFmtId="0" fontId="7" fillId="0" borderId="194" xfId="7" applyFont="1" applyBorder="1" applyAlignment="1"/>
    <xf numFmtId="0" fontId="7" fillId="0" borderId="194" xfId="7" applyFont="1" applyFill="1" applyBorder="1" applyAlignment="1"/>
    <xf numFmtId="0" fontId="6" fillId="0" borderId="194" xfId="7" applyFont="1" applyBorder="1" applyAlignment="1">
      <alignment horizontal="center" vertical="center"/>
    </xf>
    <xf numFmtId="0" fontId="7" fillId="0" borderId="194" xfId="7" applyFont="1" applyBorder="1" applyAlignment="1">
      <alignment horizontal="center" vertical="center"/>
    </xf>
    <xf numFmtId="0" fontId="7" fillId="0" borderId="194" xfId="7" applyFont="1" applyBorder="1" applyAlignment="1">
      <alignment horizontal="center"/>
    </xf>
    <xf numFmtId="3" fontId="78" fillId="3" borderId="63" xfId="9" applyNumberFormat="1" applyFont="1" applyFill="1" applyBorder="1" applyAlignment="1">
      <alignment horizontal="center" vertical="center" wrapText="1"/>
    </xf>
    <xf numFmtId="3" fontId="64" fillId="3" borderId="77" xfId="0" applyNumberFormat="1" applyFont="1" applyFill="1" applyBorder="1" applyAlignment="1">
      <alignment horizontal="right" vertical="center" wrapText="1"/>
    </xf>
    <xf numFmtId="3" fontId="64" fillId="3" borderId="198" xfId="0" applyNumberFormat="1" applyFont="1" applyFill="1" applyBorder="1" applyAlignment="1">
      <alignment horizontal="right" wrapText="1"/>
    </xf>
    <xf numFmtId="3" fontId="36" fillId="3" borderId="228" xfId="9" applyNumberFormat="1" applyFont="1" applyFill="1" applyBorder="1" applyAlignment="1">
      <alignment horizontal="center" vertical="center" wrapText="1"/>
    </xf>
    <xf numFmtId="3" fontId="64" fillId="7" borderId="200" xfId="0" applyNumberFormat="1" applyFont="1" applyFill="1" applyBorder="1" applyAlignment="1">
      <alignment horizontal="right"/>
    </xf>
    <xf numFmtId="3" fontId="64" fillId="7" borderId="229" xfId="0" applyNumberFormat="1" applyFont="1" applyFill="1" applyBorder="1" applyAlignment="1">
      <alignment horizontal="right"/>
    </xf>
    <xf numFmtId="3" fontId="63" fillId="3" borderId="230" xfId="0" applyNumberFormat="1" applyFont="1" applyFill="1" applyBorder="1" applyAlignment="1">
      <alignment horizontal="right" vertical="center" wrapText="1"/>
    </xf>
    <xf numFmtId="3" fontId="64" fillId="7" borderId="231" xfId="0" applyNumberFormat="1" applyFont="1" applyFill="1" applyBorder="1" applyAlignment="1">
      <alignment horizontal="right"/>
    </xf>
    <xf numFmtId="3" fontId="63" fillId="4" borderId="199" xfId="0" applyNumberFormat="1" applyFont="1" applyFill="1" applyBorder="1" applyAlignment="1">
      <alignment horizontal="right" wrapText="1"/>
    </xf>
    <xf numFmtId="3" fontId="61" fillId="5" borderId="63" xfId="9" applyNumberFormat="1" applyFont="1" applyFill="1" applyBorder="1" applyAlignment="1">
      <alignment horizontal="center" wrapText="1"/>
    </xf>
    <xf numFmtId="3" fontId="60" fillId="5" borderId="76" xfId="9" applyNumberFormat="1" applyFont="1" applyFill="1" applyBorder="1" applyAlignment="1">
      <alignment horizontal="right"/>
    </xf>
    <xf numFmtId="3" fontId="61" fillId="3" borderId="63" xfId="18" applyNumberFormat="1" applyFont="1" applyFill="1" applyBorder="1" applyAlignment="1">
      <alignment horizontal="center" wrapText="1"/>
    </xf>
    <xf numFmtId="3" fontId="60" fillId="3" borderId="193" xfId="9" applyNumberFormat="1" applyFont="1" applyFill="1" applyBorder="1" applyAlignment="1">
      <alignment horizontal="right"/>
    </xf>
    <xf numFmtId="3" fontId="60" fillId="3" borderId="192" xfId="9" applyNumberFormat="1" applyFont="1" applyFill="1" applyBorder="1" applyAlignment="1">
      <alignment horizontal="right"/>
    </xf>
    <xf numFmtId="3" fontId="34" fillId="3" borderId="61" xfId="9" applyNumberFormat="1" applyFont="1" applyFill="1" applyBorder="1" applyAlignment="1">
      <alignment horizontal="center"/>
    </xf>
    <xf numFmtId="3" fontId="37" fillId="3" borderId="61" xfId="9" applyNumberFormat="1" applyFont="1" applyFill="1" applyBorder="1" applyAlignment="1">
      <alignment vertical="center" wrapText="1"/>
    </xf>
    <xf numFmtId="3" fontId="37" fillId="7" borderId="146" xfId="9" applyNumberFormat="1" applyFont="1" applyFill="1" applyBorder="1" applyAlignment="1">
      <alignment horizontal="center" vertical="center" wrapText="1"/>
    </xf>
    <xf numFmtId="3" fontId="71" fillId="7" borderId="146" xfId="9" applyNumberFormat="1" applyFont="1" applyFill="1" applyBorder="1" applyAlignment="1">
      <alignment horizontal="center" wrapText="1"/>
    </xf>
    <xf numFmtId="3" fontId="34" fillId="7" borderId="146" xfId="9" applyNumberFormat="1" applyFont="1" applyFill="1" applyBorder="1" applyAlignment="1">
      <alignment horizontal="right"/>
    </xf>
    <xf numFmtId="3" fontId="34" fillId="7" borderId="180" xfId="9" applyNumberFormat="1" applyFont="1" applyFill="1" applyBorder="1" applyAlignment="1">
      <alignment horizontal="right"/>
    </xf>
    <xf numFmtId="3" fontId="34" fillId="7" borderId="233" xfId="9" applyNumberFormat="1" applyFont="1" applyFill="1" applyBorder="1" applyAlignment="1">
      <alignment horizontal="right"/>
    </xf>
    <xf numFmtId="3" fontId="34" fillId="7" borderId="181" xfId="9" applyNumberFormat="1" applyFont="1" applyFill="1" applyBorder="1" applyAlignment="1">
      <alignment horizontal="right"/>
    </xf>
    <xf numFmtId="3" fontId="34" fillId="7" borderId="234" xfId="9" applyNumberFormat="1" applyFont="1" applyFill="1" applyBorder="1" applyAlignment="1">
      <alignment horizontal="right"/>
    </xf>
    <xf numFmtId="3" fontId="37" fillId="7" borderId="58" xfId="9" applyNumberFormat="1" applyFont="1" applyFill="1" applyBorder="1" applyAlignment="1">
      <alignment horizontal="center" vertical="center" wrapText="1"/>
    </xf>
    <xf numFmtId="3" fontId="37" fillId="7" borderId="146" xfId="9" applyNumberFormat="1" applyFont="1" applyFill="1" applyBorder="1" applyAlignment="1">
      <alignment horizontal="center" wrapText="1"/>
    </xf>
    <xf numFmtId="3" fontId="37" fillId="7" borderId="146" xfId="9" applyNumberFormat="1" applyFont="1" applyFill="1" applyBorder="1" applyAlignment="1">
      <alignment horizontal="right"/>
    </xf>
    <xf numFmtId="3" fontId="37" fillId="7" borderId="180" xfId="9" applyNumberFormat="1" applyFont="1" applyFill="1" applyBorder="1" applyAlignment="1">
      <alignment horizontal="right"/>
    </xf>
    <xf numFmtId="3" fontId="37" fillId="7" borderId="233" xfId="9" applyNumberFormat="1" applyFont="1" applyFill="1" applyBorder="1" applyAlignment="1">
      <alignment horizontal="right"/>
    </xf>
    <xf numFmtId="3" fontId="37" fillId="7" borderId="181" xfId="9" applyNumberFormat="1" applyFont="1" applyFill="1" applyBorder="1" applyAlignment="1">
      <alignment horizontal="right"/>
    </xf>
    <xf numFmtId="3" fontId="37" fillId="7" borderId="234" xfId="9" applyNumberFormat="1" applyFont="1" applyFill="1" applyBorder="1" applyAlignment="1">
      <alignment horizontal="right"/>
    </xf>
    <xf numFmtId="3" fontId="34" fillId="7" borderId="173" xfId="9" applyNumberFormat="1" applyFont="1" applyFill="1" applyBorder="1" applyAlignment="1">
      <alignment horizontal="center" vertical="center"/>
    </xf>
    <xf numFmtId="3" fontId="37" fillId="7" borderId="61" xfId="9" applyNumberFormat="1" applyFont="1" applyFill="1" applyBorder="1" applyAlignment="1">
      <alignment vertical="center" wrapText="1"/>
    </xf>
    <xf numFmtId="3" fontId="34" fillId="7" borderId="61" xfId="9" applyNumberFormat="1" applyFont="1" applyFill="1" applyBorder="1" applyAlignment="1">
      <alignment vertical="center" wrapText="1"/>
    </xf>
    <xf numFmtId="3" fontId="37" fillId="7" borderId="48" xfId="9" applyNumberFormat="1" applyFont="1" applyFill="1" applyBorder="1" applyAlignment="1">
      <alignment horizontal="center" wrapText="1"/>
    </xf>
    <xf numFmtId="3" fontId="83" fillId="8" borderId="0" xfId="9" applyNumberFormat="1" applyFont="1" applyFill="1" applyAlignment="1">
      <alignment wrapText="1"/>
    </xf>
    <xf numFmtId="3" fontId="83" fillId="8" borderId="0" xfId="9" applyNumberFormat="1" applyFont="1" applyFill="1"/>
    <xf numFmtId="3" fontId="84" fillId="8" borderId="0" xfId="9" applyNumberFormat="1" applyFont="1" applyFill="1" applyAlignment="1">
      <alignment horizontal="center" vertical="top"/>
    </xf>
    <xf numFmtId="3" fontId="85" fillId="8" borderId="0" xfId="9" applyNumberFormat="1" applyFont="1" applyFill="1" applyAlignment="1">
      <alignment wrapText="1"/>
    </xf>
    <xf numFmtId="3" fontId="85" fillId="3" borderId="0" xfId="9" applyNumberFormat="1" applyFont="1" applyFill="1" applyAlignment="1">
      <alignment wrapText="1"/>
    </xf>
    <xf numFmtId="0" fontId="86" fillId="3" borderId="0" xfId="0" applyFont="1" applyFill="1"/>
    <xf numFmtId="3" fontId="86" fillId="3" borderId="0" xfId="0" applyNumberFormat="1" applyFont="1" applyFill="1"/>
    <xf numFmtId="3" fontId="87" fillId="3" borderId="0" xfId="0" applyNumberFormat="1" applyFont="1" applyFill="1"/>
    <xf numFmtId="0" fontId="86" fillId="8" borderId="0" xfId="0" applyFont="1" applyFill="1"/>
    <xf numFmtId="3" fontId="88" fillId="8" borderId="0" xfId="9" applyNumberFormat="1" applyFont="1" applyFill="1" applyBorder="1" applyAlignment="1">
      <alignment vertical="center" wrapText="1"/>
    </xf>
    <xf numFmtId="3" fontId="89" fillId="8" borderId="0" xfId="9" applyNumberFormat="1" applyFont="1" applyFill="1" applyBorder="1" applyAlignment="1">
      <alignment horizontal="center" vertical="center" wrapText="1"/>
    </xf>
    <xf numFmtId="3" fontId="88" fillId="8" borderId="0" xfId="9" applyNumberFormat="1" applyFont="1" applyFill="1" applyBorder="1" applyAlignment="1">
      <alignment wrapText="1"/>
    </xf>
    <xf numFmtId="41" fontId="88" fillId="8" borderId="0" xfId="9" applyNumberFormat="1" applyFont="1" applyFill="1" applyBorder="1" applyAlignment="1">
      <alignment wrapText="1"/>
    </xf>
    <xf numFmtId="0" fontId="12" fillId="0" borderId="76" xfId="20" applyFont="1" applyFill="1" applyBorder="1" applyAlignment="1">
      <alignment horizontal="left" wrapText="1"/>
    </xf>
    <xf numFmtId="0" fontId="26" fillId="0" borderId="204" xfId="0" applyFont="1" applyFill="1" applyBorder="1" applyAlignment="1">
      <alignment horizontal="center" vertical="center" wrapText="1"/>
    </xf>
    <xf numFmtId="3" fontId="12" fillId="0" borderId="198" xfId="12" applyNumberFormat="1" applyFont="1" applyFill="1" applyBorder="1" applyAlignment="1">
      <alignment horizontal="right"/>
    </xf>
    <xf numFmtId="3" fontId="12" fillId="3" borderId="235" xfId="20" applyNumberFormat="1" applyFont="1" applyFill="1" applyBorder="1" applyAlignment="1">
      <alignment horizontal="right"/>
    </xf>
    <xf numFmtId="0" fontId="21" fillId="0" borderId="63" xfId="21" applyFont="1" applyFill="1" applyBorder="1" applyAlignment="1">
      <alignment horizontal="center"/>
    </xf>
    <xf numFmtId="3" fontId="12" fillId="3" borderId="77" xfId="20" applyNumberFormat="1" applyFont="1" applyFill="1" applyBorder="1" applyAlignment="1">
      <alignment horizontal="right"/>
    </xf>
    <xf numFmtId="3" fontId="88" fillId="8" borderId="0" xfId="9" applyNumberFormat="1" applyFont="1" applyFill="1"/>
    <xf numFmtId="3" fontId="80" fillId="8" borderId="0" xfId="9" applyNumberFormat="1" applyFont="1" applyFill="1" applyAlignment="1">
      <alignment horizontal="center" vertical="top"/>
    </xf>
    <xf numFmtId="3" fontId="88" fillId="8" borderId="0" xfId="9" applyNumberFormat="1" applyFont="1" applyFill="1" applyAlignment="1">
      <alignment wrapText="1"/>
    </xf>
    <xf numFmtId="3" fontId="89" fillId="8" borderId="0" xfId="9" applyNumberFormat="1" applyFont="1" applyFill="1" applyAlignment="1">
      <alignment wrapText="1"/>
    </xf>
    <xf numFmtId="3" fontId="89" fillId="3" borderId="0" xfId="9" applyNumberFormat="1" applyFont="1" applyFill="1" applyAlignment="1">
      <alignment wrapText="1"/>
    </xf>
    <xf numFmtId="0" fontId="79" fillId="3" borderId="0" xfId="0" applyFont="1" applyFill="1"/>
    <xf numFmtId="0" fontId="79" fillId="3" borderId="0" xfId="0" applyFont="1" applyFill="1" applyBorder="1"/>
    <xf numFmtId="3" fontId="79" fillId="3" borderId="0" xfId="0" applyNumberFormat="1" applyFont="1" applyFill="1"/>
    <xf numFmtId="3" fontId="90" fillId="3" borderId="0" xfId="0" applyNumberFormat="1" applyFont="1" applyFill="1"/>
    <xf numFmtId="0" fontId="79" fillId="8" borderId="0" xfId="0" applyFont="1" applyFill="1"/>
    <xf numFmtId="3" fontId="88" fillId="8" borderId="0" xfId="9" applyNumberFormat="1" applyFont="1" applyFill="1" applyBorder="1" applyAlignment="1">
      <alignment vertical="center"/>
    </xf>
    <xf numFmtId="3" fontId="80" fillId="8" borderId="0" xfId="9" applyNumberFormat="1" applyFont="1" applyFill="1" applyBorder="1" applyAlignment="1">
      <alignment horizontal="center" vertical="center"/>
    </xf>
    <xf numFmtId="3" fontId="89" fillId="3" borderId="0" xfId="9" applyNumberFormat="1" applyFont="1" applyFill="1" applyBorder="1" applyAlignment="1">
      <alignment horizontal="center" vertical="center" wrapText="1"/>
    </xf>
    <xf numFmtId="0" fontId="79" fillId="3" borderId="0" xfId="0" applyFont="1" applyFill="1" applyBorder="1" applyAlignment="1">
      <alignment horizontal="center" vertical="center"/>
    </xf>
    <xf numFmtId="0" fontId="79" fillId="3" borderId="0" xfId="0" applyFont="1" applyFill="1" applyBorder="1" applyAlignment="1">
      <alignment horizontal="center" vertical="center" wrapText="1"/>
    </xf>
    <xf numFmtId="0" fontId="91" fillId="3" borderId="0" xfId="0" applyFont="1" applyFill="1" applyBorder="1" applyAlignment="1">
      <alignment horizontal="center" vertical="center"/>
    </xf>
    <xf numFmtId="0" fontId="79" fillId="3" borderId="0" xfId="0" applyFont="1" applyFill="1" applyBorder="1" applyAlignment="1">
      <alignment vertical="center"/>
    </xf>
    <xf numFmtId="3" fontId="79" fillId="3" borderId="0" xfId="0" applyNumberFormat="1" applyFont="1" applyFill="1" applyBorder="1" applyAlignment="1">
      <alignment vertical="center"/>
    </xf>
    <xf numFmtId="3" fontId="90" fillId="3" borderId="0" xfId="0" applyNumberFormat="1" applyFont="1" applyFill="1" applyBorder="1" applyAlignment="1">
      <alignment vertical="center"/>
    </xf>
    <xf numFmtId="0" fontId="79" fillId="8" borderId="0" xfId="0" applyFont="1" applyFill="1" applyBorder="1" applyAlignment="1">
      <alignment vertical="center"/>
    </xf>
    <xf numFmtId="3" fontId="88" fillId="8" borderId="0" xfId="9" applyNumberFormat="1" applyFont="1" applyFill="1" applyBorder="1"/>
    <xf numFmtId="3" fontId="80" fillId="8" borderId="0" xfId="9" applyNumberFormat="1" applyFont="1" applyFill="1" applyBorder="1" applyAlignment="1">
      <alignment horizontal="center" vertical="top"/>
    </xf>
    <xf numFmtId="41" fontId="88" fillId="3" borderId="0" xfId="9" applyNumberFormat="1" applyFont="1" applyFill="1" applyBorder="1" applyAlignment="1">
      <alignment wrapText="1"/>
    </xf>
    <xf numFmtId="41" fontId="91" fillId="3" borderId="0" xfId="0" applyNumberFormat="1" applyFont="1" applyFill="1" applyBorder="1" applyAlignment="1"/>
    <xf numFmtId="41" fontId="91" fillId="3" borderId="0" xfId="0" applyNumberFormat="1" applyFont="1" applyFill="1" applyBorder="1" applyAlignment="1">
      <alignment horizontal="center" vertical="center"/>
    </xf>
    <xf numFmtId="41" fontId="91" fillId="3" borderId="0" xfId="0" applyNumberFormat="1" applyFont="1" applyFill="1" applyBorder="1" applyAlignment="1">
      <alignment horizontal="center"/>
    </xf>
    <xf numFmtId="3" fontId="79" fillId="3" borderId="0" xfId="0" applyNumberFormat="1" applyFont="1" applyFill="1" applyBorder="1"/>
    <xf numFmtId="3" fontId="90" fillId="3" borderId="0" xfId="0" applyNumberFormat="1" applyFont="1" applyFill="1" applyBorder="1"/>
    <xf numFmtId="0" fontId="79" fillId="8" borderId="0" xfId="0" applyFont="1" applyFill="1" applyBorder="1"/>
    <xf numFmtId="41" fontId="91" fillId="3" borderId="0" xfId="0" applyNumberFormat="1" applyFont="1" applyFill="1" applyBorder="1"/>
    <xf numFmtId="0" fontId="91" fillId="3" borderId="0" xfId="0" applyFont="1" applyFill="1" applyBorder="1"/>
    <xf numFmtId="3" fontId="88" fillId="3" borderId="0" xfId="9" applyNumberFormat="1" applyFont="1" applyFill="1" applyBorder="1" applyAlignment="1">
      <alignment wrapText="1"/>
    </xf>
    <xf numFmtId="3" fontId="91" fillId="3" borderId="0" xfId="0" applyNumberFormat="1" applyFont="1" applyFill="1" applyBorder="1"/>
    <xf numFmtId="0" fontId="21" fillId="0" borderId="143" xfId="21" applyFont="1" applyFill="1" applyBorder="1" applyAlignment="1">
      <alignment horizontal="center"/>
    </xf>
    <xf numFmtId="0" fontId="66" fillId="7" borderId="99" xfId="0" applyFont="1" applyFill="1" applyBorder="1" applyAlignment="1">
      <alignment horizontal="center"/>
    </xf>
    <xf numFmtId="0" fontId="66" fillId="7" borderId="63" xfId="0" applyFont="1" applyFill="1" applyBorder="1" applyAlignment="1">
      <alignment horizontal="center"/>
    </xf>
    <xf numFmtId="3" fontId="64" fillId="7" borderId="63" xfId="9" applyNumberFormat="1" applyFont="1" applyFill="1" applyBorder="1" applyAlignment="1">
      <alignment horizontal="right" vertical="center" wrapText="1"/>
    </xf>
    <xf numFmtId="3" fontId="64" fillId="7" borderId="63" xfId="5" applyNumberFormat="1" applyFont="1" applyFill="1" applyBorder="1" applyAlignment="1">
      <alignment horizontal="right" vertical="center" wrapText="1"/>
    </xf>
    <xf numFmtId="3" fontId="64" fillId="7" borderId="63" xfId="9" applyNumberFormat="1" applyFont="1" applyFill="1" applyBorder="1" applyAlignment="1">
      <alignment horizontal="right" vertical="center" wrapText="1" shrinkToFit="1"/>
    </xf>
    <xf numFmtId="3" fontId="64" fillId="7" borderId="76" xfId="5" applyNumberFormat="1" applyFont="1" applyFill="1" applyBorder="1" applyAlignment="1">
      <alignment horizontal="right" vertical="center" wrapText="1"/>
    </xf>
    <xf numFmtId="3" fontId="63" fillId="7" borderId="77" xfId="0" applyNumberFormat="1" applyFont="1" applyFill="1" applyBorder="1" applyAlignment="1">
      <alignment horizontal="right" vertical="center" wrapText="1"/>
    </xf>
    <xf numFmtId="3" fontId="64" fillId="7" borderId="143" xfId="5" applyNumberFormat="1" applyFont="1" applyFill="1" applyBorder="1" applyAlignment="1">
      <alignment horizontal="right" vertical="center" wrapText="1"/>
    </xf>
    <xf numFmtId="3" fontId="63" fillId="7" borderId="198" xfId="0" applyNumberFormat="1" applyFont="1" applyFill="1" applyBorder="1" applyAlignment="1">
      <alignment horizontal="right" wrapText="1"/>
    </xf>
    <xf numFmtId="3" fontId="66" fillId="7" borderId="0" xfId="0" applyNumberFormat="1" applyFont="1" applyFill="1"/>
    <xf numFmtId="3" fontId="65" fillId="7" borderId="0" xfId="0" applyNumberFormat="1" applyFont="1" applyFill="1"/>
    <xf numFmtId="0" fontId="66" fillId="7" borderId="0" xfId="0" applyFont="1" applyFill="1"/>
    <xf numFmtId="3" fontId="6" fillId="7" borderId="63" xfId="9" applyNumberFormat="1" applyFont="1" applyFill="1" applyBorder="1"/>
    <xf numFmtId="3" fontId="23" fillId="7" borderId="63" xfId="9" applyNumberFormat="1" applyFont="1" applyFill="1" applyBorder="1" applyAlignment="1">
      <alignment horizontal="center"/>
    </xf>
    <xf numFmtId="3" fontId="7" fillId="7" borderId="63" xfId="9" applyNumberFormat="1" applyFont="1" applyFill="1" applyBorder="1" applyAlignment="1">
      <alignment horizontal="center" wrapText="1"/>
    </xf>
    <xf numFmtId="3" fontId="7" fillId="7" borderId="63" xfId="9" applyNumberFormat="1" applyFont="1" applyFill="1" applyBorder="1" applyAlignment="1">
      <alignment horizontal="right"/>
    </xf>
    <xf numFmtId="3" fontId="7" fillId="7" borderId="76" xfId="9" applyNumberFormat="1" applyFont="1" applyFill="1" applyBorder="1" applyAlignment="1">
      <alignment horizontal="right"/>
    </xf>
    <xf numFmtId="3" fontId="6" fillId="7" borderId="143" xfId="9" applyNumberFormat="1" applyFont="1" applyFill="1" applyBorder="1" applyAlignment="1">
      <alignment horizontal="right"/>
    </xf>
    <xf numFmtId="3" fontId="6" fillId="7" borderId="63" xfId="9" applyNumberFormat="1" applyFont="1" applyFill="1" applyBorder="1" applyAlignment="1">
      <alignment horizontal="right"/>
    </xf>
    <xf numFmtId="3" fontId="6" fillId="7" borderId="76" xfId="9" applyNumberFormat="1" applyFont="1" applyFill="1" applyBorder="1" applyAlignment="1">
      <alignment horizontal="right"/>
    </xf>
    <xf numFmtId="0" fontId="24" fillId="7" borderId="0" xfId="0" applyFont="1" applyFill="1"/>
    <xf numFmtId="3" fontId="6" fillId="5" borderId="63" xfId="9" applyNumberFormat="1" applyFont="1" applyFill="1" applyBorder="1" applyAlignment="1">
      <alignment horizontal="center" vertical="top"/>
    </xf>
    <xf numFmtId="3" fontId="67" fillId="3" borderId="63" xfId="9" applyNumberFormat="1" applyFont="1" applyFill="1" applyBorder="1"/>
    <xf numFmtId="3" fontId="67" fillId="3" borderId="63" xfId="9" applyNumberFormat="1" applyFont="1" applyFill="1" applyBorder="1" applyAlignment="1">
      <alignment horizontal="center" vertical="top"/>
    </xf>
    <xf numFmtId="0" fontId="68" fillId="3" borderId="63" xfId="4" applyFont="1" applyFill="1" applyBorder="1" applyAlignment="1">
      <alignment horizontal="center" wrapText="1"/>
    </xf>
    <xf numFmtId="3" fontId="67" fillId="3" borderId="143" xfId="9" applyNumberFormat="1" applyFont="1" applyFill="1" applyBorder="1" applyAlignment="1">
      <alignment horizontal="right"/>
    </xf>
    <xf numFmtId="3" fontId="67" fillId="3" borderId="63" xfId="9" applyNumberFormat="1" applyFont="1" applyFill="1" applyBorder="1" applyAlignment="1">
      <alignment horizontal="right"/>
    </xf>
    <xf numFmtId="3" fontId="67" fillId="3" borderId="76" xfId="9" applyNumberFormat="1" applyFont="1" applyFill="1" applyBorder="1" applyAlignment="1">
      <alignment horizontal="right"/>
    </xf>
    <xf numFmtId="3" fontId="61" fillId="3" borderId="63" xfId="9" applyNumberFormat="1" applyFont="1" applyFill="1" applyBorder="1"/>
    <xf numFmtId="3" fontId="62" fillId="3" borderId="63" xfId="9" applyNumberFormat="1" applyFont="1" applyFill="1" applyBorder="1" applyAlignment="1">
      <alignment horizontal="center" vertical="top"/>
    </xf>
    <xf numFmtId="3" fontId="61" fillId="4" borderId="193" xfId="9" applyNumberFormat="1" applyFont="1" applyFill="1" applyBorder="1" applyAlignment="1">
      <alignment horizontal="right"/>
    </xf>
    <xf numFmtId="3" fontId="61" fillId="4" borderId="192" xfId="9" applyNumberFormat="1" applyFont="1" applyFill="1" applyBorder="1" applyAlignment="1">
      <alignment horizontal="right"/>
    </xf>
    <xf numFmtId="3" fontId="55" fillId="5" borderId="63" xfId="9" applyNumberFormat="1" applyFont="1" applyFill="1" applyBorder="1" applyAlignment="1">
      <alignment horizontal="center"/>
    </xf>
    <xf numFmtId="3" fontId="60" fillId="3" borderId="63" xfId="9" applyNumberFormat="1" applyFont="1" applyFill="1" applyBorder="1" applyAlignment="1">
      <alignment horizontal="center" vertical="top"/>
    </xf>
    <xf numFmtId="3" fontId="62" fillId="5" borderId="63" xfId="9" applyNumberFormat="1" applyFont="1" applyFill="1" applyBorder="1" applyAlignment="1">
      <alignment horizontal="center"/>
    </xf>
    <xf numFmtId="3" fontId="60" fillId="7" borderId="63" xfId="9" applyNumberFormat="1" applyFont="1" applyFill="1" applyBorder="1"/>
    <xf numFmtId="3" fontId="55" fillId="7" borderId="63" xfId="9" applyNumberFormat="1" applyFont="1" applyFill="1" applyBorder="1" applyAlignment="1">
      <alignment horizontal="center"/>
    </xf>
    <xf numFmtId="0" fontId="57" fillId="7" borderId="0" xfId="0" applyFont="1" applyFill="1"/>
    <xf numFmtId="3" fontId="60" fillId="3" borderId="63" xfId="9" applyNumberFormat="1" applyFont="1" applyFill="1" applyBorder="1" applyAlignment="1">
      <alignment vertical="center"/>
    </xf>
    <xf numFmtId="3" fontId="34" fillId="7" borderId="57" xfId="9" applyNumberFormat="1" applyFont="1" applyFill="1" applyBorder="1" applyAlignment="1">
      <alignment horizontal="center"/>
    </xf>
    <xf numFmtId="3" fontId="34" fillId="7" borderId="58" xfId="9" applyNumberFormat="1" applyFont="1" applyFill="1" applyBorder="1" applyAlignment="1">
      <alignment horizontal="center"/>
    </xf>
    <xf numFmtId="3" fontId="37" fillId="7" borderId="58" xfId="9" applyNumberFormat="1" applyFont="1" applyFill="1" applyBorder="1" applyAlignment="1">
      <alignment horizontal="center" wrapText="1"/>
    </xf>
    <xf numFmtId="3" fontId="34" fillId="7" borderId="58" xfId="9" applyNumberFormat="1" applyFont="1" applyFill="1" applyBorder="1" applyAlignment="1">
      <alignment horizontal="right"/>
    </xf>
    <xf numFmtId="3" fontId="37" fillId="7" borderId="58" xfId="9" applyNumberFormat="1" applyFont="1" applyFill="1" applyBorder="1" applyAlignment="1">
      <alignment horizontal="right"/>
    </xf>
    <xf numFmtId="3" fontId="37" fillId="7" borderId="78" xfId="9" applyNumberFormat="1" applyFont="1" applyFill="1" applyBorder="1" applyAlignment="1">
      <alignment horizontal="right"/>
    </xf>
    <xf numFmtId="3" fontId="37" fillId="7" borderId="167" xfId="9" applyNumberFormat="1" applyFont="1" applyFill="1" applyBorder="1" applyAlignment="1">
      <alignment horizontal="right"/>
    </xf>
    <xf numFmtId="3" fontId="37" fillId="7" borderId="168" xfId="9" applyNumberFormat="1" applyFont="1" applyFill="1" applyBorder="1" applyAlignment="1">
      <alignment horizontal="right"/>
    </xf>
    <xf numFmtId="3" fontId="37" fillId="7" borderId="169" xfId="9" applyNumberFormat="1" applyFont="1" applyFill="1" applyBorder="1" applyAlignment="1">
      <alignment horizontal="right"/>
    </xf>
    <xf numFmtId="3" fontId="34" fillId="7" borderId="62" xfId="9" applyNumberFormat="1" applyFont="1" applyFill="1" applyBorder="1" applyAlignment="1">
      <alignment horizontal="center"/>
    </xf>
    <xf numFmtId="3" fontId="37" fillId="7" borderId="63" xfId="9" applyNumberFormat="1" applyFont="1" applyFill="1" applyBorder="1" applyAlignment="1">
      <alignment horizontal="center" wrapText="1"/>
    </xf>
    <xf numFmtId="3" fontId="73" fillId="7" borderId="0" xfId="0" applyNumberFormat="1" applyFont="1" applyFill="1"/>
    <xf numFmtId="3" fontId="34" fillId="3" borderId="236" xfId="9" applyNumberFormat="1" applyFont="1" applyFill="1" applyBorder="1" applyAlignment="1">
      <alignment horizontal="center"/>
    </xf>
    <xf numFmtId="3" fontId="37" fillId="3" borderId="63" xfId="9" applyNumberFormat="1" applyFont="1" applyFill="1" applyBorder="1" applyAlignment="1">
      <alignment horizontal="center" vertical="center" wrapText="1"/>
    </xf>
    <xf numFmtId="0" fontId="71" fillId="3" borderId="91" xfId="4" applyFont="1" applyFill="1" applyBorder="1" applyAlignment="1">
      <alignment horizontal="center" wrapText="1"/>
    </xf>
    <xf numFmtId="3" fontId="34" fillId="3" borderId="91" xfId="9" applyNumberFormat="1" applyFont="1" applyFill="1" applyBorder="1" applyAlignment="1">
      <alignment horizontal="right"/>
    </xf>
    <xf numFmtId="3" fontId="71" fillId="3" borderId="91" xfId="9" applyNumberFormat="1" applyFont="1" applyFill="1" applyBorder="1" applyAlignment="1">
      <alignment horizontal="right"/>
    </xf>
    <xf numFmtId="3" fontId="71" fillId="3" borderId="190" xfId="9" applyNumberFormat="1" applyFont="1" applyFill="1" applyBorder="1" applyAlignment="1">
      <alignment horizontal="right"/>
    </xf>
    <xf numFmtId="3" fontId="37" fillId="3" borderId="237" xfId="9" applyNumberFormat="1" applyFont="1" applyFill="1" applyBorder="1" applyAlignment="1">
      <alignment horizontal="right"/>
    </xf>
    <xf numFmtId="3" fontId="71" fillId="3" borderId="191" xfId="9" applyNumberFormat="1" applyFont="1" applyFill="1" applyBorder="1" applyAlignment="1">
      <alignment horizontal="right"/>
    </xf>
    <xf numFmtId="3" fontId="37" fillId="3" borderId="238" xfId="9" applyNumberFormat="1" applyFont="1" applyFill="1" applyBorder="1" applyAlignment="1">
      <alignment horizontal="right"/>
    </xf>
    <xf numFmtId="3" fontId="72" fillId="3" borderId="0" xfId="0" applyNumberFormat="1" applyFont="1" applyFill="1"/>
    <xf numFmtId="0" fontId="73" fillId="3" borderId="0" xfId="0" applyFont="1" applyFill="1"/>
    <xf numFmtId="0" fontId="18" fillId="0" borderId="0" xfId="0" applyFont="1" applyFill="1" applyBorder="1" applyAlignment="1" applyProtection="1">
      <alignment horizontal="right"/>
    </xf>
    <xf numFmtId="3" fontId="6" fillId="3" borderId="190" xfId="9" applyNumberFormat="1" applyFont="1" applyFill="1" applyBorder="1" applyAlignment="1">
      <alignment vertical="center" wrapText="1"/>
    </xf>
    <xf numFmtId="3" fontId="6" fillId="3" borderId="191" xfId="9" applyNumberFormat="1" applyFont="1" applyFill="1" applyBorder="1" applyAlignment="1">
      <alignment horizontal="right" vertical="center"/>
    </xf>
    <xf numFmtId="3" fontId="6" fillId="3" borderId="89" xfId="9" applyNumberFormat="1" applyFont="1" applyFill="1" applyBorder="1" applyAlignment="1">
      <alignment horizontal="right" vertical="center"/>
    </xf>
    <xf numFmtId="3" fontId="60" fillId="4" borderId="66" xfId="9" applyNumberFormat="1" applyFont="1" applyFill="1" applyBorder="1"/>
    <xf numFmtId="3" fontId="55" fillId="3" borderId="66" xfId="9" applyNumberFormat="1" applyFont="1" applyFill="1" applyBorder="1" applyAlignment="1">
      <alignment horizontal="center" vertical="center"/>
    </xf>
    <xf numFmtId="3" fontId="6" fillId="3" borderId="108" xfId="9" applyNumberFormat="1" applyFont="1" applyFill="1" applyBorder="1" applyAlignment="1">
      <alignment horizontal="right" vertical="center"/>
    </xf>
    <xf numFmtId="3" fontId="6" fillId="3" borderId="172" xfId="9" applyNumberFormat="1" applyFont="1" applyFill="1" applyBorder="1" applyAlignment="1">
      <alignment horizontal="right" vertical="center"/>
    </xf>
    <xf numFmtId="3" fontId="61" fillId="3" borderId="63" xfId="9" applyNumberFormat="1" applyFont="1" applyFill="1" applyBorder="1" applyAlignment="1">
      <alignment horizontal="center"/>
    </xf>
    <xf numFmtId="3" fontId="61" fillId="5" borderId="63" xfId="9" applyNumberFormat="1" applyFont="1" applyFill="1" applyBorder="1"/>
    <xf numFmtId="3" fontId="62" fillId="5" borderId="63" xfId="9" applyNumberFormat="1" applyFont="1" applyFill="1" applyBorder="1" applyAlignment="1">
      <alignment horizontal="center" vertical="top"/>
    </xf>
    <xf numFmtId="170" fontId="92" fillId="0" borderId="55" xfId="1" applyNumberFormat="1" applyFont="1" applyFill="1" applyBorder="1" applyAlignment="1" applyProtection="1">
      <protection locked="0"/>
    </xf>
    <xf numFmtId="170" fontId="92" fillId="0" borderId="63" xfId="1" applyNumberFormat="1" applyFont="1" applyFill="1" applyBorder="1" applyAlignment="1" applyProtection="1">
      <protection locked="0"/>
    </xf>
    <xf numFmtId="170" fontId="92" fillId="0" borderId="58" xfId="1" applyNumberFormat="1" applyFont="1" applyFill="1" applyBorder="1" applyAlignment="1" applyProtection="1">
      <protection locked="0"/>
    </xf>
    <xf numFmtId="0" fontId="26" fillId="0" borderId="67" xfId="19" applyFont="1" applyFill="1" applyBorder="1" applyAlignment="1">
      <alignment horizontal="center" vertical="center" wrapText="1"/>
    </xf>
    <xf numFmtId="0" fontId="10" fillId="0" borderId="69" xfId="19" applyFont="1" applyFill="1" applyBorder="1" applyAlignment="1">
      <alignment horizontal="center" vertical="center"/>
    </xf>
    <xf numFmtId="0" fontId="93" fillId="0" borderId="55" xfId="19" applyFont="1" applyFill="1" applyBorder="1" applyProtection="1">
      <protection locked="0"/>
    </xf>
    <xf numFmtId="0" fontId="93" fillId="0" borderId="63" xfId="19" applyFont="1" applyFill="1" applyBorder="1" applyProtection="1">
      <protection locked="0"/>
    </xf>
    <xf numFmtId="0" fontId="93" fillId="0" borderId="58" xfId="19" applyFont="1" applyFill="1" applyBorder="1" applyProtection="1">
      <protection locked="0"/>
    </xf>
    <xf numFmtId="0" fontId="93" fillId="0" borderId="90" xfId="19" applyFont="1" applyFill="1" applyBorder="1" applyProtection="1">
      <protection locked="0"/>
    </xf>
    <xf numFmtId="170" fontId="92" fillId="0" borderId="90" xfId="1" applyNumberFormat="1" applyFont="1" applyFill="1" applyBorder="1" applyAlignment="1" applyProtection="1">
      <protection locked="0"/>
    </xf>
    <xf numFmtId="0" fontId="92" fillId="0" borderId="252" xfId="19" applyFont="1" applyFill="1" applyBorder="1" applyAlignment="1">
      <alignment horizontal="center" vertical="center"/>
    </xf>
    <xf numFmtId="0" fontId="93" fillId="0" borderId="253" xfId="19" applyFont="1" applyFill="1" applyBorder="1" applyProtection="1">
      <protection locked="0"/>
    </xf>
    <xf numFmtId="170" fontId="92" fillId="0" borderId="253" xfId="1" applyNumberFormat="1" applyFont="1" applyFill="1" applyBorder="1" applyAlignment="1" applyProtection="1">
      <protection locked="0"/>
    </xf>
    <xf numFmtId="170" fontId="92" fillId="0" borderId="254" xfId="1" applyNumberFormat="1" applyFont="1" applyFill="1" applyBorder="1" applyAlignment="1" applyProtection="1"/>
    <xf numFmtId="170" fontId="92" fillId="0" borderId="255" xfId="1" applyNumberFormat="1" applyFont="1" applyFill="1" applyBorder="1" applyAlignment="1" applyProtection="1">
      <protection locked="0"/>
    </xf>
    <xf numFmtId="0" fontId="93" fillId="0" borderId="256" xfId="19" applyFont="1" applyFill="1" applyBorder="1" applyProtection="1">
      <protection locked="0"/>
    </xf>
    <xf numFmtId="170" fontId="92" fillId="0" borderId="256" xfId="1" applyNumberFormat="1" applyFont="1" applyFill="1" applyBorder="1" applyAlignment="1" applyProtection="1">
      <protection locked="0"/>
    </xf>
    <xf numFmtId="170" fontId="92" fillId="0" borderId="254" xfId="1" applyNumberFormat="1" applyFont="1" applyFill="1" applyBorder="1" applyAlignment="1" applyProtection="1">
      <protection locked="0"/>
    </xf>
    <xf numFmtId="0" fontId="10" fillId="0" borderId="261" xfId="19" applyFont="1" applyFill="1" applyBorder="1" applyAlignment="1">
      <alignment horizontal="center" vertical="center"/>
    </xf>
    <xf numFmtId="0" fontId="10" fillId="0" borderId="262" xfId="19" applyFont="1" applyFill="1" applyBorder="1" applyAlignment="1">
      <alignment horizontal="center" vertical="center"/>
    </xf>
    <xf numFmtId="0" fontId="92" fillId="0" borderId="263" xfId="19" applyFont="1" applyFill="1" applyBorder="1" applyAlignment="1">
      <alignment horizontal="center" vertical="center"/>
    </xf>
    <xf numFmtId="170" fontId="92" fillId="0" borderId="264" xfId="1" applyNumberFormat="1" applyFont="1" applyFill="1" applyBorder="1" applyAlignment="1" applyProtection="1"/>
    <xf numFmtId="170" fontId="92" fillId="0" borderId="265" xfId="1" applyNumberFormat="1" applyFont="1" applyFill="1" applyBorder="1" applyAlignment="1" applyProtection="1"/>
    <xf numFmtId="170" fontId="92" fillId="0" borderId="266" xfId="1" applyNumberFormat="1" applyFont="1" applyFill="1" applyBorder="1" applyAlignment="1" applyProtection="1"/>
    <xf numFmtId="0" fontId="92" fillId="0" borderId="267" xfId="19" applyFont="1" applyFill="1" applyBorder="1" applyAlignment="1">
      <alignment horizontal="center" vertical="center"/>
    </xf>
    <xf numFmtId="170" fontId="92" fillId="0" borderId="268" xfId="1" applyNumberFormat="1" applyFont="1" applyFill="1" applyBorder="1" applyAlignment="1" applyProtection="1">
      <protection locked="0"/>
    </xf>
    <xf numFmtId="0" fontId="92" fillId="0" borderId="269" xfId="19" applyFont="1" applyFill="1" applyBorder="1" applyAlignment="1">
      <alignment horizontal="center" vertical="center"/>
    </xf>
    <xf numFmtId="170" fontId="92" fillId="0" borderId="270" xfId="1" applyNumberFormat="1" applyFont="1" applyFill="1" applyBorder="1" applyAlignment="1" applyProtection="1">
      <protection locked="0"/>
    </xf>
    <xf numFmtId="0" fontId="92" fillId="0" borderId="271" xfId="19" applyFont="1" applyFill="1" applyBorder="1" applyAlignment="1">
      <alignment horizontal="center" vertical="center"/>
    </xf>
    <xf numFmtId="170" fontId="92" fillId="0" borderId="272" xfId="1" applyNumberFormat="1" applyFont="1" applyFill="1" applyBorder="1" applyAlignment="1" applyProtection="1">
      <protection locked="0"/>
    </xf>
    <xf numFmtId="0" fontId="26" fillId="0" borderId="273" xfId="19" applyFont="1" applyFill="1" applyBorder="1" applyAlignment="1">
      <alignment horizontal="center" vertical="center"/>
    </xf>
    <xf numFmtId="170" fontId="26" fillId="0" borderId="274" xfId="19" applyNumberFormat="1" applyFont="1" applyFill="1" applyBorder="1"/>
    <xf numFmtId="170" fontId="26" fillId="0" borderId="275" xfId="19" applyNumberFormat="1" applyFont="1" applyFill="1" applyBorder="1"/>
    <xf numFmtId="0" fontId="92" fillId="0" borderId="276" xfId="19" applyFont="1" applyFill="1" applyBorder="1" applyAlignment="1">
      <alignment horizontal="center" vertical="center"/>
    </xf>
    <xf numFmtId="170" fontId="92" fillId="0" borderId="277" xfId="1" applyNumberFormat="1" applyFont="1" applyFill="1" applyBorder="1" applyAlignment="1" applyProtection="1">
      <protection locked="0"/>
    </xf>
    <xf numFmtId="170" fontId="92" fillId="0" borderId="278" xfId="1" applyNumberFormat="1" applyFont="1" applyFill="1" applyBorder="1" applyAlignment="1" applyProtection="1">
      <protection locked="0"/>
    </xf>
    <xf numFmtId="0" fontId="92" fillId="0" borderId="279" xfId="19" applyFont="1" applyFill="1" applyBorder="1" applyAlignment="1">
      <alignment horizontal="center" vertical="center"/>
    </xf>
    <xf numFmtId="0" fontId="93" fillId="0" borderId="195" xfId="19" applyFont="1" applyFill="1" applyBorder="1" applyProtection="1">
      <protection locked="0"/>
    </xf>
    <xf numFmtId="170" fontId="92" fillId="0" borderId="195" xfId="1" applyNumberFormat="1" applyFont="1" applyFill="1" applyBorder="1" applyAlignment="1" applyProtection="1">
      <protection locked="0"/>
    </xf>
    <xf numFmtId="170" fontId="92" fillId="0" borderId="280" xfId="1" applyNumberFormat="1" applyFont="1" applyFill="1" applyBorder="1" applyAlignment="1" applyProtection="1">
      <protection locked="0"/>
    </xf>
    <xf numFmtId="0" fontId="92" fillId="0" borderId="281" xfId="19" applyFont="1" applyFill="1" applyBorder="1" applyAlignment="1">
      <alignment horizontal="center" vertical="center"/>
    </xf>
    <xf numFmtId="0" fontId="93" fillId="0" borderId="282" xfId="19" applyFont="1" applyFill="1" applyBorder="1" applyProtection="1">
      <protection locked="0"/>
    </xf>
    <xf numFmtId="170" fontId="92" fillId="0" borderId="282" xfId="1" applyNumberFormat="1" applyFont="1" applyFill="1" applyBorder="1" applyAlignment="1" applyProtection="1">
      <protection locked="0"/>
    </xf>
    <xf numFmtId="170" fontId="92" fillId="0" borderId="283" xfId="1" applyNumberFormat="1" applyFont="1" applyFill="1" applyBorder="1" applyAlignment="1" applyProtection="1">
      <protection locked="0"/>
    </xf>
    <xf numFmtId="0" fontId="92" fillId="0" borderId="257" xfId="19" applyFont="1" applyFill="1" applyBorder="1" applyAlignment="1">
      <alignment horizontal="center" vertical="center"/>
    </xf>
    <xf numFmtId="170" fontId="92" fillId="0" borderId="258" xfId="1" applyNumberFormat="1" applyFont="1" applyFill="1" applyBorder="1" applyAlignment="1" applyProtection="1">
      <protection locked="0"/>
    </xf>
    <xf numFmtId="170" fontId="92" fillId="0" borderId="260" xfId="1" applyNumberFormat="1" applyFont="1" applyFill="1" applyBorder="1" applyAlignment="1" applyProtection="1">
      <protection locked="0"/>
    </xf>
    <xf numFmtId="0" fontId="94" fillId="0" borderId="258" xfId="19" applyFont="1" applyFill="1" applyBorder="1" applyProtection="1">
      <protection locked="0"/>
    </xf>
    <xf numFmtId="0" fontId="92" fillId="0" borderId="284" xfId="19" applyFont="1" applyFill="1" applyBorder="1" applyAlignment="1">
      <alignment horizontal="center" vertical="center"/>
    </xf>
    <xf numFmtId="0" fontId="93" fillId="0" borderId="285" xfId="19" applyFont="1" applyFill="1" applyBorder="1" applyProtection="1">
      <protection locked="0"/>
    </xf>
    <xf numFmtId="170" fontId="92" fillId="0" borderId="285" xfId="1" applyNumberFormat="1" applyFont="1" applyFill="1" applyBorder="1" applyAlignment="1" applyProtection="1">
      <protection locked="0"/>
    </xf>
    <xf numFmtId="170" fontId="92" fillId="0" borderId="286" xfId="1" applyNumberFormat="1" applyFont="1" applyFill="1" applyBorder="1" applyAlignment="1" applyProtection="1">
      <protection locked="0"/>
    </xf>
    <xf numFmtId="0" fontId="38" fillId="0" borderId="253" xfId="19" applyFont="1" applyFill="1" applyBorder="1" applyProtection="1">
      <protection locked="0"/>
    </xf>
    <xf numFmtId="0" fontId="23" fillId="0" borderId="0" xfId="17" applyFont="1"/>
    <xf numFmtId="0" fontId="7" fillId="2" borderId="0" xfId="19" applyFont="1" applyFill="1" applyProtection="1"/>
    <xf numFmtId="0" fontId="16" fillId="0" borderId="0" xfId="19" applyFont="1" applyFill="1"/>
    <xf numFmtId="0" fontId="8" fillId="0" borderId="0" xfId="0" applyFont="1"/>
    <xf numFmtId="0" fontId="7" fillId="3" borderId="0" xfId="19" applyFont="1" applyFill="1" applyProtection="1"/>
    <xf numFmtId="0" fontId="7" fillId="0" borderId="0" xfId="19" applyFont="1" applyFill="1" applyProtection="1"/>
    <xf numFmtId="3" fontId="16" fillId="0" borderId="64" xfId="20" applyNumberFormat="1" applyFont="1" applyFill="1" applyBorder="1" applyAlignment="1">
      <alignment horizontal="right" vertical="center"/>
    </xf>
    <xf numFmtId="3" fontId="15" fillId="0" borderId="65" xfId="20" applyNumberFormat="1" applyFont="1" applyFill="1" applyBorder="1" applyAlignment="1">
      <alignment horizontal="right" vertical="center" wrapText="1"/>
    </xf>
    <xf numFmtId="3" fontId="63" fillId="8" borderId="63" xfId="9" applyNumberFormat="1" applyFont="1" applyFill="1" applyBorder="1" applyAlignment="1">
      <alignment horizontal="center" vertical="top"/>
    </xf>
    <xf numFmtId="3" fontId="34" fillId="3" borderId="62" xfId="9" applyNumberFormat="1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vertical="top" wrapText="1"/>
    </xf>
    <xf numFmtId="0" fontId="86" fillId="3" borderId="0" xfId="0" applyFont="1" applyFill="1" applyBorder="1" applyAlignment="1">
      <alignment vertical="center"/>
    </xf>
    <xf numFmtId="3" fontId="95" fillId="3" borderId="0" xfId="9" applyNumberFormat="1" applyFont="1" applyFill="1" applyAlignment="1">
      <alignment horizontal="right"/>
    </xf>
    <xf numFmtId="3" fontId="7" fillId="3" borderId="58" xfId="5" applyNumberFormat="1" applyFont="1" applyFill="1" applyBorder="1" applyAlignment="1">
      <alignment horizontal="center" vertical="center" wrapText="1"/>
    </xf>
    <xf numFmtId="3" fontId="21" fillId="3" borderId="89" xfId="9" applyNumberFormat="1" applyFont="1" applyFill="1" applyBorder="1" applyAlignment="1">
      <alignment horizontal="center"/>
    </xf>
    <xf numFmtId="3" fontId="34" fillId="3" borderId="89" xfId="9" applyNumberFormat="1" applyFont="1" applyFill="1" applyBorder="1" applyAlignment="1">
      <alignment horizontal="right"/>
    </xf>
    <xf numFmtId="3" fontId="34" fillId="3" borderId="63" xfId="9" applyNumberFormat="1" applyFont="1" applyFill="1" applyBorder="1" applyAlignment="1">
      <alignment horizontal="center"/>
    </xf>
    <xf numFmtId="3" fontId="10" fillId="3" borderId="66" xfId="5" applyNumberFormat="1" applyFont="1" applyFill="1" applyBorder="1" applyAlignment="1">
      <alignment horizontal="center" vertical="center" wrapText="1"/>
    </xf>
    <xf numFmtId="3" fontId="10" fillId="3" borderId="0" xfId="9" applyNumberFormat="1" applyFont="1" applyFill="1" applyBorder="1" applyAlignment="1">
      <alignment horizontal="right"/>
    </xf>
    <xf numFmtId="3" fontId="10" fillId="3" borderId="63" xfId="9" applyNumberFormat="1" applyFont="1" applyFill="1" applyBorder="1" applyAlignment="1">
      <alignment horizontal="center"/>
    </xf>
    <xf numFmtId="3" fontId="63" fillId="5" borderId="101" xfId="9" applyNumberFormat="1" applyFont="1" applyFill="1" applyBorder="1"/>
    <xf numFmtId="3" fontId="37" fillId="5" borderId="102" xfId="9" applyNumberFormat="1" applyFont="1" applyFill="1" applyBorder="1" applyAlignment="1">
      <alignment horizontal="center" vertical="top"/>
    </xf>
    <xf numFmtId="3" fontId="63" fillId="5" borderId="61" xfId="9" applyNumberFormat="1" applyFont="1" applyFill="1" applyBorder="1" applyAlignment="1">
      <alignment vertical="center" wrapText="1"/>
    </xf>
    <xf numFmtId="3" fontId="36" fillId="5" borderId="61" xfId="9" applyNumberFormat="1" applyFont="1" applyFill="1" applyBorder="1" applyAlignment="1">
      <alignment horizontal="center" vertical="center" wrapText="1"/>
    </xf>
    <xf numFmtId="3" fontId="59" fillId="5" borderId="61" xfId="9" applyNumberFormat="1" applyFont="1" applyFill="1" applyBorder="1" applyAlignment="1">
      <alignment wrapText="1"/>
    </xf>
    <xf numFmtId="3" fontId="63" fillId="4" borderId="61" xfId="0" applyNumberFormat="1" applyFont="1" applyFill="1" applyBorder="1" applyAlignment="1">
      <alignment horizontal="right"/>
    </xf>
    <xf numFmtId="3" fontId="63" fillId="4" borderId="122" xfId="0" applyNumberFormat="1" applyFont="1" applyFill="1" applyBorder="1" applyAlignment="1">
      <alignment horizontal="right"/>
    </xf>
    <xf numFmtId="3" fontId="63" fillId="4" borderId="232" xfId="0" applyNumberFormat="1" applyFont="1" applyFill="1" applyBorder="1" applyAlignment="1">
      <alignment horizontal="right"/>
    </xf>
    <xf numFmtId="3" fontId="63" fillId="4" borderId="171" xfId="0" applyNumberFormat="1" applyFont="1" applyFill="1" applyBorder="1" applyAlignment="1">
      <alignment horizontal="right"/>
    </xf>
    <xf numFmtId="3" fontId="63" fillId="4" borderId="202" xfId="0" applyNumberFormat="1" applyFont="1" applyFill="1" applyBorder="1" applyAlignment="1">
      <alignment horizontal="right"/>
    </xf>
    <xf numFmtId="3" fontId="74" fillId="5" borderId="0" xfId="0" applyNumberFormat="1" applyFont="1" applyFill="1"/>
    <xf numFmtId="3" fontId="75" fillId="5" borderId="0" xfId="0" applyNumberFormat="1" applyFont="1" applyFill="1"/>
    <xf numFmtId="0" fontId="74" fillId="5" borderId="0" xfId="0" applyFont="1" applyFill="1"/>
    <xf numFmtId="3" fontId="68" fillId="3" borderId="63" xfId="9" applyNumberFormat="1" applyFont="1" applyFill="1" applyBorder="1" applyAlignment="1">
      <alignment horizontal="center" wrapText="1"/>
    </xf>
    <xf numFmtId="3" fontId="61" fillId="5" borderId="143" xfId="9" applyNumberFormat="1" applyFont="1" applyFill="1" applyBorder="1" applyAlignment="1">
      <alignment horizontal="right"/>
    </xf>
    <xf numFmtId="3" fontId="61" fillId="6" borderId="63" xfId="9" applyNumberFormat="1" applyFont="1" applyFill="1" applyBorder="1" applyAlignment="1">
      <alignment horizontal="center" wrapText="1"/>
    </xf>
    <xf numFmtId="3" fontId="61" fillId="6" borderId="63" xfId="9" applyNumberFormat="1" applyFont="1" applyFill="1" applyBorder="1" applyAlignment="1">
      <alignment horizontal="right"/>
    </xf>
    <xf numFmtId="3" fontId="61" fillId="6" borderId="76" xfId="9" applyNumberFormat="1" applyFont="1" applyFill="1" applyBorder="1" applyAlignment="1">
      <alignment horizontal="right"/>
    </xf>
    <xf numFmtId="3" fontId="60" fillId="6" borderId="143" xfId="9" applyNumberFormat="1" applyFont="1" applyFill="1" applyBorder="1" applyAlignment="1">
      <alignment horizontal="right"/>
    </xf>
    <xf numFmtId="3" fontId="60" fillId="6" borderId="63" xfId="9" applyNumberFormat="1" applyFont="1" applyFill="1" applyBorder="1" applyAlignment="1">
      <alignment horizontal="right"/>
    </xf>
    <xf numFmtId="3" fontId="60" fillId="6" borderId="76" xfId="9" applyNumberFormat="1" applyFont="1" applyFill="1" applyBorder="1" applyAlignment="1">
      <alignment horizontal="right"/>
    </xf>
    <xf numFmtId="3" fontId="12" fillId="3" borderId="66" xfId="9" applyNumberFormat="1" applyFont="1" applyFill="1" applyBorder="1" applyAlignment="1">
      <alignment horizontal="center" vertical="center" wrapText="1"/>
    </xf>
    <xf numFmtId="3" fontId="61" fillId="5" borderId="66" xfId="18" applyNumberFormat="1" applyFont="1" applyFill="1" applyBorder="1" applyAlignment="1">
      <alignment horizontal="center" wrapText="1"/>
    </xf>
    <xf numFmtId="3" fontId="61" fillId="5" borderId="66" xfId="9" applyNumberFormat="1" applyFont="1" applyFill="1" applyBorder="1" applyAlignment="1">
      <alignment horizontal="right"/>
    </xf>
    <xf numFmtId="3" fontId="61" fillId="5" borderId="174" xfId="9" applyNumberFormat="1" applyFont="1" applyFill="1" applyBorder="1" applyAlignment="1">
      <alignment horizontal="right"/>
    </xf>
    <xf numFmtId="3" fontId="60" fillId="4" borderId="250" xfId="9" applyNumberFormat="1" applyFont="1" applyFill="1" applyBorder="1" applyAlignment="1">
      <alignment horizontal="right"/>
    </xf>
    <xf numFmtId="3" fontId="60" fillId="5" borderId="175" xfId="9" applyNumberFormat="1" applyFont="1" applyFill="1" applyBorder="1" applyAlignment="1">
      <alignment horizontal="right"/>
    </xf>
    <xf numFmtId="3" fontId="60" fillId="5" borderId="66" xfId="9" applyNumberFormat="1" applyFont="1" applyFill="1" applyBorder="1" applyAlignment="1">
      <alignment horizontal="right"/>
    </xf>
    <xf numFmtId="3" fontId="60" fillId="4" borderId="251" xfId="9" applyNumberFormat="1" applyFont="1" applyFill="1" applyBorder="1" applyAlignment="1">
      <alignment horizontal="right"/>
    </xf>
    <xf numFmtId="3" fontId="62" fillId="3" borderId="89" xfId="9" applyNumberFormat="1" applyFont="1" applyFill="1" applyBorder="1" applyAlignment="1">
      <alignment horizontal="center" vertical="center"/>
    </xf>
    <xf numFmtId="3" fontId="62" fillId="3" borderId="91" xfId="9" applyNumberFormat="1" applyFont="1" applyFill="1" applyBorder="1" applyAlignment="1">
      <alignment horizontal="center" vertical="center"/>
    </xf>
    <xf numFmtId="3" fontId="60" fillId="3" borderId="91" xfId="9" applyNumberFormat="1" applyFont="1" applyFill="1" applyBorder="1" applyAlignment="1">
      <alignment vertical="center" wrapText="1"/>
    </xf>
    <xf numFmtId="3" fontId="60" fillId="3" borderId="91" xfId="9" applyNumberFormat="1" applyFont="1" applyFill="1" applyBorder="1" applyAlignment="1">
      <alignment horizontal="center" vertical="center" wrapText="1"/>
    </xf>
    <xf numFmtId="3" fontId="60" fillId="3" borderId="89" xfId="9" applyNumberFormat="1" applyFont="1" applyFill="1" applyBorder="1" applyAlignment="1">
      <alignment vertical="center" wrapText="1"/>
    </xf>
    <xf numFmtId="3" fontId="61" fillId="3" borderId="49" xfId="9" applyNumberFormat="1" applyFont="1" applyFill="1" applyBorder="1" applyAlignment="1">
      <alignment horizontal="center" wrapText="1"/>
    </xf>
    <xf numFmtId="3" fontId="60" fillId="3" borderId="191" xfId="9" applyNumberFormat="1" applyFont="1" applyFill="1" applyBorder="1" applyAlignment="1">
      <alignment horizontal="right" vertical="center"/>
    </xf>
    <xf numFmtId="3" fontId="60" fillId="3" borderId="89" xfId="9" applyNumberFormat="1" applyFont="1" applyFill="1" applyBorder="1" applyAlignment="1">
      <alignment horizontal="right" vertical="center"/>
    </xf>
    <xf numFmtId="3" fontId="60" fillId="3" borderId="108" xfId="9" applyNumberFormat="1" applyFont="1" applyFill="1" applyBorder="1" applyAlignment="1">
      <alignment horizontal="right" vertical="center"/>
    </xf>
    <xf numFmtId="3" fontId="60" fillId="3" borderId="171" xfId="9" applyNumberFormat="1" applyFont="1" applyFill="1" applyBorder="1" applyAlignment="1">
      <alignment horizontal="right" vertical="center"/>
    </xf>
    <xf numFmtId="3" fontId="60" fillId="3" borderId="48" xfId="9" applyNumberFormat="1" applyFont="1" applyFill="1" applyBorder="1" applyAlignment="1">
      <alignment horizontal="right" vertical="center"/>
    </xf>
    <xf numFmtId="3" fontId="60" fillId="3" borderId="172" xfId="9" applyNumberFormat="1" applyFont="1" applyFill="1" applyBorder="1" applyAlignment="1">
      <alignment horizontal="right" vertical="center"/>
    </xf>
    <xf numFmtId="0" fontId="57" fillId="3" borderId="0" xfId="0" applyFont="1" applyFill="1" applyBorder="1"/>
    <xf numFmtId="3" fontId="37" fillId="7" borderId="142" xfId="9" applyNumberFormat="1" applyFont="1" applyFill="1" applyBorder="1" applyAlignment="1">
      <alignment horizontal="right"/>
    </xf>
    <xf numFmtId="3" fontId="37" fillId="7" borderId="144" xfId="9" applyNumberFormat="1" applyFont="1" applyFill="1" applyBorder="1" applyAlignment="1">
      <alignment horizontal="right"/>
    </xf>
    <xf numFmtId="3" fontId="37" fillId="3" borderId="63" xfId="9" applyNumberFormat="1" applyFont="1" applyFill="1" applyBorder="1" applyAlignment="1">
      <alignment horizontal="center" wrapText="1"/>
    </xf>
    <xf numFmtId="3" fontId="37" fillId="3" borderId="142" xfId="9" applyNumberFormat="1" applyFont="1" applyFill="1" applyBorder="1" applyAlignment="1">
      <alignment horizontal="right"/>
    </xf>
    <xf numFmtId="3" fontId="37" fillId="3" borderId="144" xfId="9" applyNumberFormat="1" applyFont="1" applyFill="1" applyBorder="1" applyAlignment="1">
      <alignment horizontal="right"/>
    </xf>
    <xf numFmtId="3" fontId="37" fillId="4" borderId="61" xfId="9" applyNumberFormat="1" applyFont="1" applyFill="1" applyBorder="1" applyAlignment="1">
      <alignment horizontal="center" vertical="center" wrapText="1"/>
    </xf>
    <xf numFmtId="3" fontId="37" fillId="7" borderId="61" xfId="9" applyNumberFormat="1" applyFont="1" applyFill="1" applyBorder="1" applyAlignment="1">
      <alignment horizontal="right" vertical="center"/>
    </xf>
    <xf numFmtId="3" fontId="37" fillId="7" borderId="48" xfId="9" applyNumberFormat="1" applyFont="1" applyFill="1" applyBorder="1" applyAlignment="1">
      <alignment horizontal="right" vertical="center"/>
    </xf>
    <xf numFmtId="3" fontId="37" fillId="7" borderId="60" xfId="9" applyNumberFormat="1" applyFont="1" applyFill="1" applyBorder="1" applyAlignment="1">
      <alignment horizontal="right" vertical="center"/>
    </xf>
    <xf numFmtId="3" fontId="37" fillId="7" borderId="122" xfId="9" applyNumberFormat="1" applyFont="1" applyFill="1" applyBorder="1" applyAlignment="1">
      <alignment horizontal="right" vertical="center"/>
    </xf>
    <xf numFmtId="3" fontId="37" fillId="7" borderId="172" xfId="9" applyNumberFormat="1" applyFont="1" applyFill="1" applyBorder="1" applyAlignment="1">
      <alignment horizontal="right" vertical="center"/>
    </xf>
    <xf numFmtId="166" fontId="13" fillId="2" borderId="1" xfId="19" applyNumberFormat="1" applyFont="1" applyFill="1" applyBorder="1" applyAlignment="1" applyProtection="1">
      <alignment horizontal="left" vertical="center"/>
    </xf>
    <xf numFmtId="166" fontId="12" fillId="2" borderId="0" xfId="19" applyNumberFormat="1" applyFont="1" applyFill="1" applyBorder="1" applyAlignment="1" applyProtection="1">
      <alignment horizontal="center" vertical="center"/>
    </xf>
    <xf numFmtId="166" fontId="13" fillId="2" borderId="53" xfId="19" applyNumberFormat="1" applyFont="1" applyFill="1" applyBorder="1" applyAlignment="1" applyProtection="1">
      <alignment horizontal="left" vertical="center"/>
    </xf>
    <xf numFmtId="166" fontId="15" fillId="2" borderId="0" xfId="19" applyNumberFormat="1" applyFont="1" applyFill="1" applyBorder="1" applyAlignment="1" applyProtection="1">
      <alignment horizontal="center" vertical="center"/>
    </xf>
    <xf numFmtId="166" fontId="18" fillId="2" borderId="0" xfId="19" applyNumberFormat="1" applyFont="1" applyFill="1" applyBorder="1" applyAlignment="1" applyProtection="1">
      <alignment horizontal="left"/>
    </xf>
    <xf numFmtId="0" fontId="12" fillId="2" borderId="0" xfId="19" applyFont="1" applyFill="1" applyBorder="1" applyAlignment="1" applyProtection="1">
      <alignment horizontal="center"/>
    </xf>
    <xf numFmtId="0" fontId="42" fillId="3" borderId="58" xfId="0" applyFont="1" applyFill="1" applyBorder="1" applyAlignment="1">
      <alignment vertical="center" wrapText="1"/>
    </xf>
    <xf numFmtId="0" fontId="42" fillId="3" borderId="90" xfId="0" applyFont="1" applyFill="1" applyBorder="1" applyAlignment="1">
      <alignment vertical="center" wrapText="1"/>
    </xf>
    <xf numFmtId="0" fontId="42" fillId="3" borderId="239" xfId="0" applyFont="1" applyFill="1" applyBorder="1" applyAlignment="1">
      <alignment vertical="center" wrapText="1"/>
    </xf>
    <xf numFmtId="3" fontId="19" fillId="4" borderId="58" xfId="9" applyNumberFormat="1" applyFont="1" applyFill="1" applyBorder="1" applyAlignment="1">
      <alignment horizontal="center" vertical="center" wrapText="1"/>
    </xf>
    <xf numFmtId="0" fontId="0" fillId="3" borderId="90" xfId="0" applyFill="1" applyBorder="1" applyAlignment="1">
      <alignment horizontal="center" vertical="center" wrapText="1"/>
    </xf>
    <xf numFmtId="0" fontId="0" fillId="3" borderId="239" xfId="0" applyFill="1" applyBorder="1" applyAlignment="1">
      <alignment horizontal="center" vertical="center" wrapText="1"/>
    </xf>
    <xf numFmtId="3" fontId="42" fillId="8" borderId="26" xfId="9" applyNumberFormat="1" applyFont="1" applyFill="1" applyBorder="1" applyAlignment="1">
      <alignment horizontal="center" vertical="center" textRotation="90"/>
    </xf>
    <xf numFmtId="3" fontId="42" fillId="8" borderId="69" xfId="9" applyNumberFormat="1" applyFont="1" applyFill="1" applyBorder="1" applyAlignment="1">
      <alignment horizontal="center" vertical="center" textRotation="90"/>
    </xf>
    <xf numFmtId="0" fontId="42" fillId="8" borderId="240" xfId="9" applyFont="1" applyFill="1" applyBorder="1" applyAlignment="1">
      <alignment horizontal="center" vertical="center" wrapText="1"/>
    </xf>
    <xf numFmtId="0" fontId="8" fillId="8" borderId="69" xfId="9" applyFont="1" applyFill="1" applyBorder="1" applyAlignment="1">
      <alignment horizontal="center" vertical="center" textRotation="90" wrapText="1"/>
    </xf>
    <xf numFmtId="0" fontId="8" fillId="3" borderId="69" xfId="9" applyFont="1" applyFill="1" applyBorder="1" applyAlignment="1">
      <alignment horizontal="center" vertical="center" textRotation="90" wrapText="1"/>
    </xf>
    <xf numFmtId="0" fontId="6" fillId="4" borderId="168" xfId="0" applyFont="1" applyFill="1" applyBorder="1" applyAlignment="1" applyProtection="1">
      <alignment vertical="center" wrapText="1"/>
    </xf>
    <xf numFmtId="3" fontId="42" fillId="4" borderId="114" xfId="9" applyNumberFormat="1" applyFont="1" applyFill="1" applyBorder="1" applyAlignment="1">
      <alignment vertical="center" wrapText="1"/>
    </xf>
    <xf numFmtId="3" fontId="19" fillId="4" borderId="55" xfId="9" applyNumberFormat="1" applyFont="1" applyFill="1" applyBorder="1" applyAlignment="1">
      <alignment horizontal="center" vertical="center" wrapText="1"/>
    </xf>
    <xf numFmtId="0" fontId="6" fillId="4" borderId="143" xfId="0" applyFont="1" applyFill="1" applyBorder="1" applyAlignment="1" applyProtection="1">
      <alignment vertical="center" wrapText="1"/>
    </xf>
    <xf numFmtId="3" fontId="42" fillId="4" borderId="58" xfId="9" applyNumberFormat="1" applyFont="1" applyFill="1" applyBorder="1" applyAlignment="1">
      <alignment vertical="center" wrapText="1"/>
    </xf>
    <xf numFmtId="0" fontId="0" fillId="3" borderId="90" xfId="0" applyFill="1" applyBorder="1" applyAlignment="1">
      <alignment vertical="center" wrapText="1"/>
    </xf>
    <xf numFmtId="3" fontId="40" fillId="3" borderId="204" xfId="5" applyNumberFormat="1" applyFont="1" applyFill="1" applyBorder="1" applyAlignment="1">
      <alignment horizontal="center" vertical="center" wrapText="1"/>
    </xf>
    <xf numFmtId="3" fontId="40" fillId="3" borderId="241" xfId="5" applyNumberFormat="1" applyFont="1" applyFill="1" applyBorder="1" applyAlignment="1">
      <alignment horizontal="center" vertical="center" wrapText="1"/>
    </xf>
    <xf numFmtId="0" fontId="6" fillId="4" borderId="164" xfId="0" applyFont="1" applyFill="1" applyBorder="1" applyAlignment="1" applyProtection="1">
      <alignment vertical="center" wrapText="1"/>
    </xf>
    <xf numFmtId="3" fontId="40" fillId="3" borderId="242" xfId="9" applyNumberFormat="1" applyFont="1" applyFill="1" applyBorder="1" applyAlignment="1">
      <alignment horizontal="center"/>
    </xf>
    <xf numFmtId="0" fontId="6" fillId="4" borderId="63" xfId="0" applyFont="1" applyFill="1" applyBorder="1" applyAlignment="1" applyProtection="1">
      <alignment vertical="center" wrapText="1"/>
    </xf>
    <xf numFmtId="3" fontId="10" fillId="8" borderId="0" xfId="9" applyNumberFormat="1" applyFont="1" applyFill="1" applyBorder="1" applyAlignment="1">
      <alignment horizontal="left"/>
    </xf>
    <xf numFmtId="3" fontId="42" fillId="8" borderId="0" xfId="9" applyNumberFormat="1" applyFont="1" applyFill="1" applyBorder="1" applyAlignment="1">
      <alignment horizontal="center" vertical="center"/>
    </xf>
    <xf numFmtId="3" fontId="40" fillId="3" borderId="84" xfId="9" applyNumberFormat="1" applyFont="1" applyFill="1" applyBorder="1" applyAlignment="1">
      <alignment horizontal="center"/>
    </xf>
    <xf numFmtId="0" fontId="40" fillId="3" borderId="4" xfId="0" applyFont="1" applyFill="1" applyBorder="1" applyAlignment="1">
      <alignment horizontal="center" vertical="center" wrapText="1"/>
    </xf>
    <xf numFmtId="0" fontId="40" fillId="3" borderId="88" xfId="0" applyFont="1" applyFill="1" applyBorder="1" applyAlignment="1">
      <alignment horizontal="center" vertical="center" wrapText="1"/>
    </xf>
    <xf numFmtId="3" fontId="40" fillId="3" borderId="243" xfId="9" applyNumberFormat="1" applyFont="1" applyFill="1" applyBorder="1" applyAlignment="1">
      <alignment horizontal="center"/>
    </xf>
    <xf numFmtId="3" fontId="42" fillId="4" borderId="63" xfId="9" applyNumberFormat="1" applyFont="1" applyFill="1" applyBorder="1" applyAlignment="1">
      <alignment horizontal="left" vertical="center" wrapText="1"/>
    </xf>
    <xf numFmtId="3" fontId="42" fillId="4" borderId="143" xfId="9" applyNumberFormat="1" applyFont="1" applyFill="1" applyBorder="1" applyAlignment="1">
      <alignment vertical="center" wrapText="1"/>
    </xf>
    <xf numFmtId="3" fontId="6" fillId="4" borderId="63" xfId="9" applyNumberFormat="1" applyFont="1" applyFill="1" applyBorder="1" applyAlignment="1">
      <alignment horizontal="left" vertical="center" wrapText="1"/>
    </xf>
    <xf numFmtId="0" fontId="24" fillId="3" borderId="63" xfId="0" applyFont="1" applyFill="1" applyBorder="1" applyAlignment="1">
      <alignment horizontal="left" vertical="center" wrapText="1"/>
    </xf>
    <xf numFmtId="0" fontId="24" fillId="3" borderId="66" xfId="0" applyFont="1" applyFill="1" applyBorder="1" applyAlignment="1">
      <alignment horizontal="left" vertical="center" wrapText="1"/>
    </xf>
    <xf numFmtId="3" fontId="60" fillId="4" borderId="58" xfId="9" applyNumberFormat="1" applyFont="1" applyFill="1" applyBorder="1" applyAlignment="1">
      <alignment horizontal="center" vertical="center" wrapText="1"/>
    </xf>
    <xf numFmtId="3" fontId="60" fillId="4" borderId="90" xfId="9" applyNumberFormat="1" applyFont="1" applyFill="1" applyBorder="1" applyAlignment="1">
      <alignment horizontal="center" vertical="center" wrapText="1"/>
    </xf>
    <xf numFmtId="3" fontId="60" fillId="4" borderId="91" xfId="9" applyNumberFormat="1" applyFont="1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3" fontId="15" fillId="4" borderId="63" xfId="9" applyNumberFormat="1" applyFont="1" applyFill="1" applyBorder="1" applyAlignment="1">
      <alignment horizontal="center" vertical="center" wrapText="1"/>
    </xf>
    <xf numFmtId="0" fontId="6" fillId="4" borderId="63" xfId="20" applyFont="1" applyFill="1" applyBorder="1" applyAlignment="1">
      <alignment vertical="center" wrapText="1"/>
    </xf>
    <xf numFmtId="3" fontId="6" fillId="4" borderId="63" xfId="9" applyNumberFormat="1" applyFont="1" applyFill="1" applyBorder="1" applyAlignment="1">
      <alignment vertical="center" wrapText="1"/>
    </xf>
    <xf numFmtId="0" fontId="6" fillId="4" borderId="63" xfId="2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vertical="center" wrapText="1"/>
    </xf>
    <xf numFmtId="3" fontId="15" fillId="4" borderId="63" xfId="9" applyNumberFormat="1" applyFont="1" applyFill="1" applyBorder="1" applyAlignment="1">
      <alignment vertical="center" wrapText="1"/>
    </xf>
    <xf numFmtId="3" fontId="60" fillId="4" borderId="55" xfId="9" applyNumberFormat="1" applyFont="1" applyFill="1" applyBorder="1" applyAlignment="1">
      <alignment horizontal="center" vertical="center" wrapText="1"/>
    </xf>
    <xf numFmtId="3" fontId="6" fillId="4" borderId="58" xfId="9" applyNumberFormat="1" applyFont="1" applyFill="1" applyBorder="1" applyAlignment="1">
      <alignment horizontal="left" vertical="center" wrapText="1"/>
    </xf>
    <xf numFmtId="0" fontId="0" fillId="3" borderId="90" xfId="0" applyFill="1" applyBorder="1" applyAlignment="1">
      <alignment horizontal="left" vertical="center" wrapText="1"/>
    </xf>
    <xf numFmtId="0" fontId="0" fillId="3" borderId="55" xfId="0" applyFill="1" applyBorder="1" applyAlignment="1">
      <alignment horizontal="left" vertical="center" wrapText="1"/>
    </xf>
    <xf numFmtId="0" fontId="0" fillId="3" borderId="63" xfId="0" applyFill="1" applyBorder="1" applyAlignment="1">
      <alignment horizontal="left" vertical="center" wrapText="1"/>
    </xf>
    <xf numFmtId="3" fontId="12" fillId="3" borderId="91" xfId="9" applyNumberFormat="1" applyFont="1" applyFill="1" applyBorder="1" applyAlignment="1">
      <alignment horizontal="center" vertical="center" textRotation="90"/>
    </xf>
    <xf numFmtId="3" fontId="12" fillId="3" borderId="90" xfId="9" applyNumberFormat="1" applyFont="1" applyFill="1" applyBorder="1" applyAlignment="1">
      <alignment horizontal="center" vertical="center" textRotation="90"/>
    </xf>
    <xf numFmtId="3" fontId="26" fillId="3" borderId="91" xfId="9" applyNumberFormat="1" applyFont="1" applyFill="1" applyBorder="1" applyAlignment="1">
      <alignment horizontal="center" vertical="center" textRotation="90"/>
    </xf>
    <xf numFmtId="0" fontId="6" fillId="3" borderId="91" xfId="9" applyFont="1" applyFill="1" applyBorder="1" applyAlignment="1">
      <alignment horizontal="center" vertical="center" wrapText="1"/>
    </xf>
    <xf numFmtId="0" fontId="6" fillId="3" borderId="90" xfId="9" applyFont="1" applyFill="1" applyBorder="1" applyAlignment="1">
      <alignment horizontal="center" vertical="center" wrapText="1"/>
    </xf>
    <xf numFmtId="0" fontId="6" fillId="3" borderId="91" xfId="9" applyFont="1" applyFill="1" applyBorder="1" applyAlignment="1">
      <alignment horizontal="center" vertical="center" textRotation="90" wrapText="1"/>
    </xf>
    <xf numFmtId="0" fontId="6" fillId="3" borderId="90" xfId="9" applyFont="1" applyFill="1" applyBorder="1" applyAlignment="1">
      <alignment horizontal="center" vertical="center" textRotation="90" wrapText="1"/>
    </xf>
    <xf numFmtId="0" fontId="7" fillId="3" borderId="90" xfId="9" applyFont="1" applyFill="1" applyBorder="1" applyAlignment="1">
      <alignment horizontal="center" textRotation="90" wrapText="1"/>
    </xf>
    <xf numFmtId="3" fontId="7" fillId="3" borderId="55" xfId="9" applyNumberFormat="1" applyFont="1" applyFill="1" applyBorder="1" applyAlignment="1">
      <alignment horizontal="center"/>
    </xf>
    <xf numFmtId="3" fontId="7" fillId="3" borderId="63" xfId="5" applyNumberFormat="1" applyFont="1" applyFill="1" applyBorder="1" applyAlignment="1">
      <alignment horizontal="center" vertical="center" wrapText="1"/>
    </xf>
    <xf numFmtId="0" fontId="28" fillId="4" borderId="63" xfId="4" applyFont="1" applyFill="1" applyBorder="1" applyAlignment="1">
      <alignment wrapText="1"/>
    </xf>
    <xf numFmtId="3" fontId="6" fillId="3" borderId="63" xfId="9" applyNumberFormat="1" applyFont="1" applyFill="1" applyBorder="1" applyAlignment="1">
      <alignment vertical="center" wrapText="1"/>
    </xf>
    <xf numFmtId="3" fontId="15" fillId="3" borderId="63" xfId="9" applyNumberFormat="1" applyFont="1" applyFill="1" applyBorder="1" applyAlignment="1">
      <alignment horizontal="center" vertical="center" wrapText="1"/>
    </xf>
    <xf numFmtId="3" fontId="16" fillId="3" borderId="168" xfId="5" applyNumberFormat="1" applyFont="1" applyFill="1" applyBorder="1" applyAlignment="1">
      <alignment horizontal="center" vertical="center" wrapText="1"/>
    </xf>
    <xf numFmtId="0" fontId="7" fillId="3" borderId="74" xfId="0" applyFont="1" applyFill="1" applyBorder="1" applyAlignment="1">
      <alignment horizontal="center"/>
    </xf>
    <xf numFmtId="0" fontId="7" fillId="3" borderId="176" xfId="0" applyFont="1" applyFill="1" applyBorder="1" applyAlignment="1">
      <alignment horizontal="center" wrapText="1"/>
    </xf>
    <xf numFmtId="0" fontId="7" fillId="3" borderId="193" xfId="0" applyFont="1" applyFill="1" applyBorder="1" applyAlignment="1">
      <alignment horizontal="center" wrapText="1"/>
    </xf>
    <xf numFmtId="3" fontId="7" fillId="3" borderId="244" xfId="9" applyNumberFormat="1" applyFont="1" applyFill="1" applyBorder="1" applyAlignment="1">
      <alignment horizontal="center"/>
    </xf>
    <xf numFmtId="3" fontId="7" fillId="3" borderId="58" xfId="5" applyNumberFormat="1" applyFont="1" applyFill="1" applyBorder="1" applyAlignment="1">
      <alignment horizontal="center" vertical="center" wrapText="1"/>
    </xf>
    <xf numFmtId="3" fontId="7" fillId="3" borderId="78" xfId="5" applyNumberFormat="1" applyFont="1" applyFill="1" applyBorder="1" applyAlignment="1">
      <alignment horizontal="center" vertical="center" wrapText="1"/>
    </xf>
    <xf numFmtId="3" fontId="7" fillId="3" borderId="245" xfId="5" applyNumberFormat="1" applyFont="1" applyFill="1" applyBorder="1" applyAlignment="1">
      <alignment horizontal="center" vertical="center" wrapText="1"/>
    </xf>
    <xf numFmtId="3" fontId="7" fillId="3" borderId="58" xfId="9" applyNumberFormat="1" applyFont="1" applyFill="1" applyBorder="1" applyAlignment="1">
      <alignment horizontal="center" vertical="center" wrapText="1"/>
    </xf>
    <xf numFmtId="3" fontId="23" fillId="3" borderId="58" xfId="9" applyNumberFormat="1" applyFont="1" applyFill="1" applyBorder="1" applyAlignment="1">
      <alignment horizontal="center" vertical="center" wrapText="1" shrinkToFit="1"/>
    </xf>
    <xf numFmtId="3" fontId="7" fillId="3" borderId="78" xfId="5" applyNumberFormat="1" applyFont="1" applyFill="1" applyBorder="1" applyAlignment="1">
      <alignment horizontal="center" vertical="center"/>
    </xf>
    <xf numFmtId="3" fontId="23" fillId="3" borderId="0" xfId="9" applyNumberFormat="1" applyFont="1" applyFill="1" applyBorder="1" applyAlignment="1">
      <alignment horizontal="left"/>
    </xf>
    <xf numFmtId="3" fontId="6" fillId="3" borderId="45" xfId="9" applyNumberFormat="1" applyFont="1" applyFill="1" applyBorder="1" applyAlignment="1">
      <alignment horizontal="center" vertical="center"/>
    </xf>
    <xf numFmtId="3" fontId="21" fillId="3" borderId="89" xfId="9" applyNumberFormat="1" applyFont="1" applyFill="1" applyBorder="1" applyAlignment="1">
      <alignment horizontal="center"/>
    </xf>
    <xf numFmtId="3" fontId="28" fillId="4" borderId="63" xfId="9" applyNumberFormat="1" applyFont="1" applyFill="1" applyBorder="1" applyAlignment="1">
      <alignment vertical="center" wrapText="1"/>
    </xf>
    <xf numFmtId="3" fontId="31" fillId="4" borderId="63" xfId="9" applyNumberFormat="1" applyFont="1" applyFill="1" applyBorder="1" applyAlignment="1">
      <alignment horizontal="center" vertical="center" wrapText="1"/>
    </xf>
    <xf numFmtId="0" fontId="6" fillId="3" borderId="63" xfId="20" applyFont="1" applyFill="1" applyBorder="1" applyAlignment="1">
      <alignment vertical="center" wrapText="1"/>
    </xf>
    <xf numFmtId="0" fontId="6" fillId="3" borderId="63" xfId="20" applyFont="1" applyFill="1" applyBorder="1" applyAlignment="1">
      <alignment horizontal="center" vertical="center" wrapText="1"/>
    </xf>
    <xf numFmtId="3" fontId="6" fillId="3" borderId="63" xfId="9" applyNumberFormat="1" applyFont="1" applyFill="1" applyBorder="1" applyAlignment="1">
      <alignment horizontal="center" vertical="center" wrapText="1"/>
    </xf>
    <xf numFmtId="3" fontId="6" fillId="4" borderId="63" xfId="9" applyNumberFormat="1" applyFont="1" applyFill="1" applyBorder="1" applyAlignment="1">
      <alignment horizontal="center" vertical="center" wrapText="1"/>
    </xf>
    <xf numFmtId="3" fontId="37" fillId="3" borderId="66" xfId="9" applyNumberFormat="1" applyFont="1" applyFill="1" applyBorder="1" applyAlignment="1">
      <alignment horizontal="center" vertical="center" textRotation="90"/>
    </xf>
    <xf numFmtId="0" fontId="37" fillId="3" borderId="66" xfId="9" applyFont="1" applyFill="1" applyBorder="1" applyAlignment="1">
      <alignment horizontal="center" vertical="center" wrapText="1"/>
    </xf>
    <xf numFmtId="0" fontId="34" fillId="3" borderId="66" xfId="9" applyFont="1" applyFill="1" applyBorder="1" applyAlignment="1">
      <alignment horizontal="center" vertical="center" textRotation="90" wrapText="1"/>
    </xf>
    <xf numFmtId="3" fontId="34" fillId="3" borderId="63" xfId="9" applyNumberFormat="1" applyFont="1" applyFill="1" applyBorder="1" applyAlignment="1">
      <alignment horizontal="center"/>
    </xf>
    <xf numFmtId="3" fontId="34" fillId="3" borderId="172" xfId="5" applyNumberFormat="1" applyFont="1" applyFill="1" applyBorder="1" applyAlignment="1">
      <alignment horizontal="center" vertical="center" wrapText="1"/>
    </xf>
    <xf numFmtId="3" fontId="10" fillId="4" borderId="63" xfId="18" applyNumberFormat="1" applyFont="1" applyFill="1" applyBorder="1" applyAlignment="1">
      <alignment vertical="center" wrapText="1"/>
    </xf>
    <xf numFmtId="3" fontId="34" fillId="4" borderId="63" xfId="9" applyNumberFormat="1" applyFont="1" applyFill="1" applyBorder="1" applyAlignment="1">
      <alignment horizontal="center" vertical="center" wrapText="1"/>
    </xf>
    <xf numFmtId="3" fontId="10" fillId="3" borderId="0" xfId="9" applyNumberFormat="1" applyFont="1" applyFill="1" applyBorder="1" applyAlignment="1">
      <alignment horizontal="left"/>
    </xf>
    <xf numFmtId="3" fontId="37" fillId="3" borderId="0" xfId="9" applyNumberFormat="1" applyFont="1" applyFill="1" applyBorder="1" applyAlignment="1">
      <alignment horizontal="center" vertical="center"/>
    </xf>
    <xf numFmtId="3" fontId="34" fillId="3" borderId="89" xfId="9" applyNumberFormat="1" applyFont="1" applyFill="1" applyBorder="1" applyAlignment="1">
      <alignment horizontal="right"/>
    </xf>
    <xf numFmtId="0" fontId="34" fillId="3" borderId="103" xfId="0" applyFont="1" applyFill="1" applyBorder="1" applyAlignment="1">
      <alignment horizontal="center" vertical="center" wrapText="1"/>
    </xf>
    <xf numFmtId="3" fontId="34" fillId="3" borderId="117" xfId="9" applyNumberFormat="1" applyFont="1" applyFill="1" applyBorder="1" applyAlignment="1">
      <alignment horizontal="center"/>
    </xf>
    <xf numFmtId="3" fontId="34" fillId="3" borderId="76" xfId="9" applyNumberFormat="1" applyFont="1" applyFill="1" applyBorder="1" applyAlignment="1">
      <alignment horizontal="center"/>
    </xf>
    <xf numFmtId="3" fontId="10" fillId="3" borderId="63" xfId="5" applyNumberFormat="1" applyFont="1" applyFill="1" applyBorder="1" applyAlignment="1">
      <alignment vertical="center" wrapText="1"/>
    </xf>
    <xf numFmtId="3" fontId="34" fillId="3" borderId="63" xfId="9" applyNumberFormat="1" applyFont="1" applyFill="1" applyBorder="1" applyAlignment="1">
      <alignment horizontal="center" vertical="center" wrapText="1"/>
    </xf>
    <xf numFmtId="3" fontId="10" fillId="3" borderId="146" xfId="5" applyNumberFormat="1" applyFont="1" applyFill="1" applyBorder="1" applyAlignment="1">
      <alignment vertical="center" wrapText="1"/>
    </xf>
    <xf numFmtId="3" fontId="34" fillId="3" borderId="146" xfId="9" applyNumberFormat="1" applyFont="1" applyFill="1" applyBorder="1" applyAlignment="1">
      <alignment horizontal="center" vertical="center" wrapText="1"/>
    </xf>
    <xf numFmtId="3" fontId="10" fillId="3" borderId="63" xfId="18" applyNumberFormat="1" applyFont="1" applyFill="1" applyBorder="1" applyAlignment="1">
      <alignment vertical="center" wrapText="1"/>
    </xf>
    <xf numFmtId="0" fontId="23" fillId="4" borderId="63" xfId="6" applyFont="1" applyFill="1" applyBorder="1" applyAlignment="1">
      <alignment vertical="center" wrapText="1"/>
    </xf>
    <xf numFmtId="3" fontId="10" fillId="4" borderId="63" xfId="5" applyNumberFormat="1" applyFont="1" applyFill="1" applyBorder="1" applyAlignment="1">
      <alignment vertical="center" wrapText="1"/>
    </xf>
    <xf numFmtId="3" fontId="10" fillId="4" borderId="58" xfId="18" applyNumberFormat="1" applyFont="1" applyFill="1" applyBorder="1" applyAlignment="1">
      <alignment vertical="center" wrapText="1"/>
    </xf>
    <xf numFmtId="3" fontId="38" fillId="3" borderId="246" xfId="9" applyNumberFormat="1" applyFont="1" applyFill="1" applyBorder="1" applyAlignment="1">
      <alignment horizontal="center" vertical="center" textRotation="90"/>
    </xf>
    <xf numFmtId="3" fontId="38" fillId="3" borderId="66" xfId="9" applyNumberFormat="1" applyFont="1" applyFill="1" applyBorder="1" applyAlignment="1">
      <alignment horizontal="center" vertical="center" textRotation="90"/>
    </xf>
    <xf numFmtId="0" fontId="38" fillId="3" borderId="66" xfId="9" applyFont="1" applyFill="1" applyBorder="1" applyAlignment="1">
      <alignment horizontal="center" vertical="center" wrapText="1"/>
    </xf>
    <xf numFmtId="0" fontId="10" fillId="3" borderId="66" xfId="9" applyFont="1" applyFill="1" applyBorder="1" applyAlignment="1">
      <alignment horizontal="center" vertical="center" textRotation="90" wrapText="1"/>
    </xf>
    <xf numFmtId="3" fontId="38" fillId="3" borderId="0" xfId="9" applyNumberFormat="1" applyFont="1" applyFill="1" applyBorder="1" applyAlignment="1">
      <alignment horizontal="center" vertical="center"/>
    </xf>
    <xf numFmtId="3" fontId="10" fillId="3" borderId="0" xfId="9" applyNumberFormat="1" applyFont="1" applyFill="1" applyBorder="1" applyAlignment="1">
      <alignment horizontal="right"/>
    </xf>
    <xf numFmtId="3" fontId="10" fillId="3" borderId="63" xfId="9" applyNumberFormat="1" applyFont="1" applyFill="1" applyBorder="1" applyAlignment="1">
      <alignment horizontal="center"/>
    </xf>
    <xf numFmtId="3" fontId="10" fillId="3" borderId="66" xfId="5" applyNumberFormat="1" applyFont="1" applyFill="1" applyBorder="1" applyAlignment="1">
      <alignment horizontal="center" vertical="center" wrapText="1"/>
    </xf>
    <xf numFmtId="0" fontId="10" fillId="3" borderId="76" xfId="0" applyFont="1" applyFill="1" applyBorder="1" applyAlignment="1">
      <alignment horizontal="center"/>
    </xf>
    <xf numFmtId="0" fontId="10" fillId="3" borderId="247" xfId="0" applyFont="1" applyFill="1" applyBorder="1" applyAlignment="1">
      <alignment horizontal="center" vertical="center" wrapText="1"/>
    </xf>
    <xf numFmtId="3" fontId="10" fillId="3" borderId="117" xfId="9" applyNumberFormat="1" applyFont="1" applyFill="1" applyBorder="1" applyAlignment="1">
      <alignment horizontal="center"/>
    </xf>
    <xf numFmtId="3" fontId="10" fillId="3" borderId="174" xfId="5" applyNumberFormat="1" applyFont="1" applyFill="1" applyBorder="1" applyAlignment="1">
      <alignment horizontal="center" vertical="center" wrapText="1"/>
    </xf>
    <xf numFmtId="3" fontId="10" fillId="3" borderId="172" xfId="5" applyNumberFormat="1" applyFont="1" applyFill="1" applyBorder="1" applyAlignment="1">
      <alignment horizontal="center" vertical="center" wrapText="1"/>
    </xf>
    <xf numFmtId="3" fontId="10" fillId="3" borderId="66" xfId="9" applyNumberFormat="1" applyFont="1" applyFill="1" applyBorder="1" applyAlignment="1">
      <alignment horizontal="center" vertical="center" wrapText="1"/>
    </xf>
    <xf numFmtId="3" fontId="10" fillId="3" borderId="66" xfId="9" applyNumberFormat="1" applyFont="1" applyFill="1" applyBorder="1" applyAlignment="1">
      <alignment horizontal="center" vertical="center" wrapText="1" shrinkToFit="1"/>
    </xf>
    <xf numFmtId="3" fontId="10" fillId="3" borderId="63" xfId="5" applyNumberFormat="1" applyFont="1" applyFill="1" applyBorder="1" applyAlignment="1">
      <alignment horizontal="center" vertical="center" wrapText="1"/>
    </xf>
    <xf numFmtId="3" fontId="10" fillId="3" borderId="174" xfId="5" applyNumberFormat="1" applyFont="1" applyFill="1" applyBorder="1" applyAlignment="1">
      <alignment horizontal="center" vertical="center"/>
    </xf>
    <xf numFmtId="3" fontId="10" fillId="3" borderId="175" xfId="5" applyNumberFormat="1" applyFont="1" applyFill="1" applyBorder="1" applyAlignment="1">
      <alignment horizontal="center" vertical="center" wrapText="1"/>
    </xf>
    <xf numFmtId="3" fontId="38" fillId="4" borderId="91" xfId="5" applyNumberFormat="1" applyFont="1" applyFill="1" applyBorder="1" applyAlignment="1">
      <alignment vertical="center" wrapText="1"/>
    </xf>
    <xf numFmtId="3" fontId="38" fillId="4" borderId="61" xfId="5" applyNumberFormat="1" applyFont="1" applyFill="1" applyBorder="1" applyAlignment="1">
      <alignment vertical="center" wrapText="1"/>
    </xf>
    <xf numFmtId="3" fontId="38" fillId="4" borderId="248" xfId="5" applyNumberFormat="1" applyFont="1" applyFill="1" applyBorder="1" applyAlignment="1">
      <alignment vertical="center" wrapText="1"/>
    </xf>
    <xf numFmtId="3" fontId="10" fillId="4" borderId="91" xfId="9" applyNumberFormat="1" applyFont="1" applyFill="1" applyBorder="1" applyAlignment="1">
      <alignment horizontal="center" vertical="center" wrapText="1"/>
    </xf>
    <xf numFmtId="3" fontId="10" fillId="4" borderId="61" xfId="9" applyNumberFormat="1" applyFont="1" applyFill="1" applyBorder="1" applyAlignment="1">
      <alignment horizontal="center" vertical="center" wrapText="1"/>
    </xf>
    <xf numFmtId="3" fontId="10" fillId="4" borderId="248" xfId="9" applyNumberFormat="1" applyFont="1" applyFill="1" applyBorder="1" applyAlignment="1">
      <alignment horizontal="center" vertical="center" wrapText="1"/>
    </xf>
    <xf numFmtId="3" fontId="34" fillId="4" borderId="63" xfId="18" applyNumberFormat="1" applyFont="1" applyFill="1" applyBorder="1" applyAlignment="1">
      <alignment vertical="center" wrapText="1"/>
    </xf>
    <xf numFmtId="3" fontId="10" fillId="4" borderId="63" xfId="9" applyNumberFormat="1" applyFont="1" applyFill="1" applyBorder="1" applyAlignment="1">
      <alignment horizontal="center" vertical="center" wrapText="1"/>
    </xf>
    <xf numFmtId="3" fontId="38" fillId="4" borderId="94" xfId="18" applyNumberFormat="1" applyFont="1" applyFill="1" applyBorder="1" applyAlignment="1">
      <alignment vertical="center" wrapText="1"/>
    </xf>
    <xf numFmtId="3" fontId="38" fillId="4" borderId="249" xfId="18" applyNumberFormat="1" applyFont="1" applyFill="1" applyBorder="1" applyAlignment="1">
      <alignment vertical="center" wrapText="1"/>
    </xf>
    <xf numFmtId="3" fontId="10" fillId="4" borderId="94" xfId="9" applyNumberFormat="1" applyFont="1" applyFill="1" applyBorder="1" applyAlignment="1">
      <alignment horizontal="center" vertical="center" wrapText="1"/>
    </xf>
    <xf numFmtId="3" fontId="10" fillId="4" borderId="249" xfId="9" applyNumberFormat="1" applyFont="1" applyFill="1" applyBorder="1" applyAlignment="1">
      <alignment horizontal="center" vertical="center" wrapText="1"/>
    </xf>
    <xf numFmtId="3" fontId="38" fillId="4" borderId="93" xfId="18" applyNumberFormat="1" applyFont="1" applyFill="1" applyBorder="1" applyAlignment="1">
      <alignment vertical="center" wrapText="1"/>
    </xf>
    <xf numFmtId="3" fontId="38" fillId="4" borderId="61" xfId="18" applyNumberFormat="1" applyFont="1" applyFill="1" applyBorder="1" applyAlignment="1">
      <alignment vertical="center" wrapText="1"/>
    </xf>
    <xf numFmtId="3" fontId="38" fillId="4" borderId="248" xfId="18" applyNumberFormat="1" applyFont="1" applyFill="1" applyBorder="1" applyAlignment="1">
      <alignment vertical="center" wrapText="1"/>
    </xf>
    <xf numFmtId="3" fontId="10" fillId="4" borderId="93" xfId="9" applyNumberFormat="1" applyFont="1" applyFill="1" applyBorder="1" applyAlignment="1">
      <alignment horizontal="center" vertical="center" wrapText="1"/>
    </xf>
    <xf numFmtId="3" fontId="34" fillId="4" borderId="66" xfId="18" applyNumberFormat="1" applyFont="1" applyFill="1" applyBorder="1" applyAlignment="1">
      <alignment vertical="center" wrapText="1"/>
    </xf>
    <xf numFmtId="3" fontId="34" fillId="4" borderId="58" xfId="18" applyNumberFormat="1" applyFont="1" applyFill="1" applyBorder="1" applyAlignment="1">
      <alignment vertical="center" wrapText="1"/>
    </xf>
    <xf numFmtId="3" fontId="34" fillId="4" borderId="90" xfId="18" applyNumberFormat="1" applyFont="1" applyFill="1" applyBorder="1" applyAlignment="1">
      <alignment vertical="center" wrapText="1"/>
    </xf>
    <xf numFmtId="3" fontId="34" fillId="4" borderId="55" xfId="18" applyNumberFormat="1" applyFont="1" applyFill="1" applyBorder="1" applyAlignment="1">
      <alignment vertical="center" wrapText="1"/>
    </xf>
    <xf numFmtId="3" fontId="10" fillId="4" borderId="90" xfId="9" applyNumberFormat="1" applyFont="1" applyFill="1" applyBorder="1" applyAlignment="1">
      <alignment horizontal="center" vertical="center" wrapText="1"/>
    </xf>
    <xf numFmtId="0" fontId="12" fillId="0" borderId="0" xfId="21" applyFont="1" applyFill="1" applyBorder="1" applyAlignment="1">
      <alignment horizontal="center"/>
    </xf>
    <xf numFmtId="0" fontId="23" fillId="0" borderId="0" xfId="21" applyFont="1" applyFill="1" applyBorder="1" applyAlignment="1">
      <alignment horizontal="left"/>
    </xf>
    <xf numFmtId="0" fontId="12" fillId="0" borderId="2" xfId="0" applyFont="1" applyFill="1" applyBorder="1" applyAlignment="1" applyProtection="1">
      <alignment horizontal="left" indent="1"/>
    </xf>
    <xf numFmtId="0" fontId="12" fillId="0" borderId="30" xfId="0" applyFont="1" applyFill="1" applyBorder="1" applyAlignment="1" applyProtection="1">
      <alignment horizontal="right" indent="1"/>
    </xf>
    <xf numFmtId="0" fontId="6" fillId="0" borderId="0" xfId="13" applyFont="1" applyBorder="1" applyAlignment="1">
      <alignment horizontal="center" vertical="center"/>
    </xf>
    <xf numFmtId="0" fontId="12" fillId="0" borderId="0" xfId="13" applyFont="1" applyBorder="1" applyAlignment="1">
      <alignment horizontal="center" vertical="center" wrapText="1"/>
    </xf>
    <xf numFmtId="3" fontId="12" fillId="4" borderId="1" xfId="9" applyNumberFormat="1" applyFont="1" applyFill="1" applyBorder="1" applyAlignment="1">
      <alignment horizontal="left" vertical="top" wrapText="1"/>
    </xf>
    <xf numFmtId="49" fontId="12" fillId="0" borderId="0" xfId="0" applyNumberFormat="1" applyFont="1" applyFill="1" applyBorder="1" applyAlignment="1" applyProtection="1">
      <alignment horizontal="left" vertical="center"/>
    </xf>
    <xf numFmtId="0" fontId="12" fillId="0" borderId="31" xfId="0" applyFont="1" applyFill="1" applyBorder="1" applyAlignment="1" applyProtection="1">
      <alignment horizontal="center"/>
    </xf>
    <xf numFmtId="0" fontId="12" fillId="0" borderId="33" xfId="0" applyFont="1" applyFill="1" applyBorder="1" applyAlignment="1" applyProtection="1">
      <alignment horizontal="center"/>
    </xf>
    <xf numFmtId="0" fontId="21" fillId="0" borderId="19" xfId="0" applyFont="1" applyFill="1" applyBorder="1" applyAlignment="1" applyProtection="1">
      <alignment horizontal="left" indent="1"/>
      <protection locked="0"/>
    </xf>
    <xf numFmtId="0" fontId="21" fillId="0" borderId="35" xfId="0" applyFont="1" applyFill="1" applyBorder="1" applyAlignment="1" applyProtection="1">
      <alignment horizontal="right" indent="1"/>
      <protection locked="0"/>
    </xf>
    <xf numFmtId="0" fontId="21" fillId="0" borderId="16" xfId="0" applyFont="1" applyFill="1" applyBorder="1" applyAlignment="1" applyProtection="1">
      <alignment horizontal="left" indent="1"/>
      <protection locked="0"/>
    </xf>
    <xf numFmtId="0" fontId="21" fillId="0" borderId="124" xfId="0" applyFont="1" applyFill="1" applyBorder="1" applyAlignment="1" applyProtection="1">
      <alignment horizontal="right" indent="1"/>
      <protection locked="0"/>
    </xf>
    <xf numFmtId="0" fontId="14" fillId="0" borderId="1" xfId="0" applyFont="1" applyFill="1" applyBorder="1" applyAlignment="1" applyProtection="1">
      <alignment vertical="top" wrapText="1"/>
    </xf>
    <xf numFmtId="0" fontId="13" fillId="0" borderId="0" xfId="0" applyFont="1" applyFill="1" applyBorder="1" applyAlignment="1" applyProtection="1">
      <alignment horizontal="right"/>
    </xf>
    <xf numFmtId="0" fontId="12" fillId="0" borderId="0" xfId="20" applyFont="1" applyFill="1" applyBorder="1" applyAlignment="1">
      <alignment horizontal="center"/>
    </xf>
    <xf numFmtId="0" fontId="12" fillId="0" borderId="0" xfId="21" applyFont="1" applyFill="1" applyBorder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3" fontId="15" fillId="0" borderId="65" xfId="11" applyNumberFormat="1" applyFont="1" applyFill="1" applyBorder="1" applyAlignment="1">
      <alignment horizontal="center" vertical="center" wrapText="1"/>
    </xf>
    <xf numFmtId="0" fontId="17" fillId="0" borderId="0" xfId="20" applyFont="1" applyFill="1" applyBorder="1" applyAlignment="1">
      <alignment horizontal="center" vertical="center"/>
    </xf>
    <xf numFmtId="0" fontId="15" fillId="0" borderId="0" xfId="20" applyFont="1" applyFill="1" applyBorder="1" applyAlignment="1">
      <alignment horizontal="center" vertical="center"/>
    </xf>
    <xf numFmtId="0" fontId="16" fillId="0" borderId="0" xfId="20" applyFont="1" applyFill="1" applyBorder="1" applyAlignment="1">
      <alignment horizontal="right" vertical="center"/>
    </xf>
    <xf numFmtId="0" fontId="16" fillId="0" borderId="0" xfId="20" applyFont="1" applyFill="1" applyBorder="1" applyAlignment="1">
      <alignment horizontal="center" vertical="center"/>
    </xf>
    <xf numFmtId="0" fontId="23" fillId="0" borderId="60" xfId="11" applyFont="1" applyFill="1" applyBorder="1" applyAlignment="1">
      <alignment horizontal="center" vertical="center" textRotation="90"/>
    </xf>
    <xf numFmtId="0" fontId="15" fillId="0" borderId="61" xfId="11" applyFont="1" applyFill="1" applyBorder="1" applyAlignment="1">
      <alignment horizontal="center" vertical="center" wrapText="1"/>
    </xf>
    <xf numFmtId="3" fontId="15" fillId="0" borderId="61" xfId="11" applyNumberFormat="1" applyFont="1" applyFill="1" applyBorder="1" applyAlignment="1">
      <alignment horizontal="center" vertical="center" wrapText="1"/>
    </xf>
    <xf numFmtId="3" fontId="15" fillId="0" borderId="248" xfId="11" applyNumberFormat="1" applyFont="1" applyFill="1" applyBorder="1" applyAlignment="1">
      <alignment horizontal="center" vertical="center" wrapText="1"/>
    </xf>
    <xf numFmtId="3" fontId="15" fillId="0" borderId="91" xfId="11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/>
    </xf>
    <xf numFmtId="0" fontId="15" fillId="0" borderId="0" xfId="14" applyFont="1" applyBorder="1" applyAlignment="1">
      <alignment horizontal="center" vertical="center" wrapText="1"/>
    </xf>
    <xf numFmtId="0" fontId="21" fillId="0" borderId="244" xfId="15" applyFont="1" applyBorder="1" applyAlignment="1">
      <alignment horizontal="center"/>
    </xf>
    <xf numFmtId="0" fontId="21" fillId="0" borderId="66" xfId="14" applyFont="1" applyBorder="1" applyAlignment="1">
      <alignment horizontal="center" vertical="center" wrapText="1"/>
    </xf>
    <xf numFmtId="0" fontId="15" fillId="0" borderId="55" xfId="14" applyFont="1" applyBorder="1" applyAlignment="1">
      <alignment horizontal="left" vertical="center"/>
    </xf>
    <xf numFmtId="166" fontId="15" fillId="0" borderId="0" xfId="19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right"/>
    </xf>
    <xf numFmtId="0" fontId="55" fillId="0" borderId="0" xfId="0" applyFont="1" applyFill="1" applyBorder="1" applyAlignment="1" applyProtection="1">
      <alignment horizontal="right"/>
    </xf>
    <xf numFmtId="0" fontId="26" fillId="0" borderId="257" xfId="19" applyFont="1" applyFill="1" applyBorder="1" applyAlignment="1">
      <alignment horizontal="center" vertical="center" wrapText="1"/>
    </xf>
    <xf numFmtId="0" fontId="26" fillId="0" borderId="261" xfId="19" applyFont="1" applyFill="1" applyBorder="1" applyAlignment="1">
      <alignment horizontal="center" vertical="center" wrapText="1"/>
    </xf>
    <xf numFmtId="0" fontId="26" fillId="0" borderId="258" xfId="19" applyFont="1" applyFill="1" applyBorder="1" applyAlignment="1">
      <alignment horizontal="center" vertical="center" wrapText="1"/>
    </xf>
    <xf numFmtId="0" fontId="26" fillId="0" borderId="69" xfId="19" applyFont="1" applyFill="1" applyBorder="1" applyAlignment="1">
      <alignment horizontal="center" vertical="center" wrapText="1"/>
    </xf>
    <xf numFmtId="0" fontId="26" fillId="0" borderId="259" xfId="19" applyFont="1" applyFill="1" applyBorder="1" applyAlignment="1">
      <alignment horizontal="center" vertical="center" wrapText="1"/>
    </xf>
    <xf numFmtId="0" fontId="26" fillId="0" borderId="260" xfId="19" applyFont="1" applyFill="1" applyBorder="1" applyAlignment="1">
      <alignment horizontal="center" vertical="center" wrapText="1"/>
    </xf>
    <xf numFmtId="0" fontId="26" fillId="0" borderId="262" xfId="19" applyFont="1" applyFill="1" applyBorder="1" applyAlignment="1">
      <alignment horizontal="center" vertical="center" wrapText="1"/>
    </xf>
    <xf numFmtId="0" fontId="12" fillId="0" borderId="26" xfId="19" applyFont="1" applyFill="1" applyBorder="1" applyAlignment="1" applyProtection="1">
      <alignment horizontal="left"/>
    </xf>
    <xf numFmtId="0" fontId="21" fillId="0" borderId="121" xfId="19" applyFont="1" applyFill="1" applyBorder="1" applyAlignment="1">
      <alignment horizontal="justify" vertical="center" wrapText="1"/>
    </xf>
  </cellXfs>
  <cellStyles count="23">
    <cellStyle name="Ezres" xfId="1" builtinId="3"/>
    <cellStyle name="Ezres 2" xfId="2"/>
    <cellStyle name="Ezres 3" xfId="3"/>
    <cellStyle name="Normál" xfId="0" builtinId="0"/>
    <cellStyle name="Normál 2" xfId="4"/>
    <cellStyle name="Normál 2 2" xfId="5"/>
    <cellStyle name="Normál 2 3" xfId="6"/>
    <cellStyle name="Normál 3" xfId="7"/>
    <cellStyle name="Normál 4" xfId="8"/>
    <cellStyle name="Normál_2007.évi konc. összefoglaló bevétel" xfId="9"/>
    <cellStyle name="Normál_2007.évi konc. összefoglaló bevétel 2" xfId="10"/>
    <cellStyle name="Normál_2008.évi költségvetési javaslat" xfId="11"/>
    <cellStyle name="Normál_Beruházási tábla 2007" xfId="12"/>
    <cellStyle name="Normál_EU-s tábla kv-hez" xfId="13"/>
    <cellStyle name="Normál_Hitel tábla 2012 terv" xfId="14"/>
    <cellStyle name="Normál_Hitel tábla 2012 terv (2)" xfId="15"/>
    <cellStyle name="Normál_hitelállomány07_12" xfId="16"/>
    <cellStyle name="Normál_hiteltörl költségvetés 2014" xfId="17"/>
    <cellStyle name="Normál_Intézményi bevétel-kiadás" xfId="18"/>
    <cellStyle name="Normál_KVRENMUNKA" xfId="19"/>
    <cellStyle name="Normál_Városfejlesztési Iroda - 2008. kv. tervezés" xfId="20"/>
    <cellStyle name="Normál_Városfejlesztési Iroda - 2008. kv. tervezés_2014.évi eredeti előirányzat" xfId="21"/>
    <cellStyle name="Százalék 2" xfId="22"/>
  </cellStyles>
  <dxfs count="9"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I12" sqref="I12"/>
    </sheetView>
  </sheetViews>
  <sheetFormatPr defaultRowHeight="15" x14ac:dyDescent="0.25"/>
  <cols>
    <col min="2" max="2" width="9.140625" style="1193"/>
    <col min="3" max="3" width="42.42578125" customWidth="1"/>
  </cols>
  <sheetData>
    <row r="1" spans="1:3" ht="18" x14ac:dyDescent="0.25">
      <c r="A1" s="1197" t="s">
        <v>0</v>
      </c>
      <c r="B1" s="1197" t="s">
        <v>1</v>
      </c>
      <c r="C1" s="1197" t="s">
        <v>2</v>
      </c>
    </row>
    <row r="2" spans="1:3" ht="18" x14ac:dyDescent="0.25">
      <c r="A2" s="1197" t="s">
        <v>3</v>
      </c>
      <c r="B2" s="1198"/>
      <c r="C2" s="1194" t="s">
        <v>4</v>
      </c>
    </row>
    <row r="3" spans="1:3" ht="18" x14ac:dyDescent="0.35">
      <c r="A3" s="1199"/>
      <c r="B3" s="1199" t="s">
        <v>3</v>
      </c>
      <c r="C3" s="1195" t="s">
        <v>4</v>
      </c>
    </row>
    <row r="4" spans="1:3" ht="18" x14ac:dyDescent="0.35">
      <c r="A4" s="1199"/>
      <c r="B4" s="1199" t="s">
        <v>5</v>
      </c>
      <c r="C4" s="1195" t="s">
        <v>6</v>
      </c>
    </row>
    <row r="5" spans="1:3" ht="18" x14ac:dyDescent="0.35">
      <c r="A5" s="1199"/>
      <c r="B5" s="1199" t="s">
        <v>7</v>
      </c>
      <c r="C5" s="1196" t="s">
        <v>8</v>
      </c>
    </row>
    <row r="6" spans="1:3" ht="18" x14ac:dyDescent="0.35">
      <c r="A6" s="1199"/>
      <c r="B6" s="1199" t="s">
        <v>9</v>
      </c>
      <c r="C6" s="1196" t="s">
        <v>10</v>
      </c>
    </row>
    <row r="7" spans="1:3" ht="18" x14ac:dyDescent="0.35">
      <c r="A7" s="1199"/>
      <c r="B7" s="1199" t="s">
        <v>11</v>
      </c>
      <c r="C7" s="1196" t="s">
        <v>393</v>
      </c>
    </row>
    <row r="8" spans="1:3" x14ac:dyDescent="0.25">
      <c r="A8" s="1192"/>
      <c r="C8" s="1192"/>
    </row>
  </sheetData>
  <sheetProtection selectLockedCells="1" selectUnlockedCells="1"/>
  <pageMargins left="0.70866141732283472" right="0.70866141732283472" top="0.39370078740157483" bottom="0.35433070866141736" header="0.51181102362204722" footer="0.51181102362204722"/>
  <pageSetup paperSize="9" scale="95" firstPageNumber="0" orientation="portrait" horizontalDpi="300" verticalDpi="300" r:id="rId1"/>
  <headerFooter alignWithMargins="0">
    <oddFooter>&amp;P. oldal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SheetLayoutView="100" workbookViewId="0"/>
  </sheetViews>
  <sheetFormatPr defaultRowHeight="15" x14ac:dyDescent="0.3"/>
  <cols>
    <col min="1" max="1" width="8.5703125" style="126" customWidth="1"/>
    <col min="2" max="2" width="62.42578125" style="127" customWidth="1"/>
    <col min="3" max="3" width="15" style="128" customWidth="1"/>
    <col min="4" max="4" width="15.28515625" style="128" customWidth="1"/>
    <col min="5" max="5" width="13.42578125" style="657" customWidth="1"/>
    <col min="6" max="6" width="8.5703125" style="129" customWidth="1"/>
    <col min="7" max="7" width="52.42578125" style="127" customWidth="1"/>
    <col min="8" max="8" width="13.5703125" style="128" customWidth="1"/>
    <col min="9" max="9" width="14.42578125" style="128" customWidth="1"/>
    <col min="10" max="10" width="16.5703125" style="657" customWidth="1"/>
    <col min="11" max="11" width="16.5703125" style="128" customWidth="1"/>
    <col min="12" max="12" width="3.42578125" style="130" customWidth="1"/>
    <col min="13" max="16384" width="9.140625" style="127"/>
  </cols>
  <sheetData>
    <row r="1" spans="1:12" s="133" customFormat="1" ht="18" x14ac:dyDescent="0.35">
      <c r="A1" s="1414" t="s">
        <v>758</v>
      </c>
      <c r="B1" s="1418"/>
      <c r="C1" s="131"/>
      <c r="D1" s="131"/>
      <c r="E1" s="642"/>
      <c r="F1" s="132"/>
      <c r="H1" s="134"/>
      <c r="I1" s="134"/>
      <c r="J1" s="658"/>
      <c r="K1" s="134"/>
      <c r="L1" s="135"/>
    </row>
    <row r="2" spans="1:12" s="133" customFormat="1" ht="14.25" x14ac:dyDescent="0.3">
      <c r="A2" s="101" t="s">
        <v>621</v>
      </c>
      <c r="B2" s="101"/>
      <c r="C2" s="131"/>
      <c r="D2" s="131"/>
      <c r="E2" s="642"/>
      <c r="F2" s="132"/>
      <c r="H2" s="134"/>
      <c r="I2" s="134"/>
      <c r="J2" s="658"/>
      <c r="K2" s="134"/>
      <c r="L2" s="135"/>
    </row>
    <row r="3" spans="1:12" s="138" customFormat="1" ht="26.25" customHeight="1" x14ac:dyDescent="0.25">
      <c r="A3" s="1651" t="s">
        <v>628</v>
      </c>
      <c r="B3" s="1651"/>
      <c r="C3" s="1651"/>
      <c r="D3" s="1651"/>
      <c r="E3" s="1651"/>
      <c r="F3" s="1651"/>
      <c r="G3" s="1651"/>
      <c r="H3" s="1651"/>
      <c r="I3" s="136"/>
      <c r="J3" s="659"/>
      <c r="K3" s="136"/>
      <c r="L3" s="137"/>
    </row>
    <row r="4" spans="1:12" s="138" customFormat="1" ht="18.75" customHeight="1" x14ac:dyDescent="0.25">
      <c r="A4" s="1651"/>
      <c r="B4" s="1651"/>
      <c r="C4" s="1651"/>
      <c r="D4" s="1651"/>
      <c r="E4" s="1651"/>
      <c r="F4" s="1651"/>
      <c r="G4" s="1651"/>
      <c r="H4" s="1651"/>
      <c r="I4" s="139"/>
      <c r="J4" s="660"/>
      <c r="K4" s="139"/>
      <c r="L4" s="137"/>
    </row>
    <row r="5" spans="1:12" ht="43.5" customHeight="1" x14ac:dyDescent="0.3">
      <c r="A5" s="140"/>
      <c r="B5" s="141" t="s">
        <v>471</v>
      </c>
      <c r="C5" s="476" t="s">
        <v>652</v>
      </c>
      <c r="D5" s="476" t="s">
        <v>615</v>
      </c>
      <c r="E5" s="643" t="s">
        <v>17</v>
      </c>
      <c r="F5" s="142"/>
      <c r="G5" s="142" t="s">
        <v>472</v>
      </c>
      <c r="H5" s="476" t="s">
        <v>615</v>
      </c>
      <c r="I5" s="476" t="s">
        <v>615</v>
      </c>
      <c r="J5" s="643" t="s">
        <v>17</v>
      </c>
      <c r="K5" s="143"/>
    </row>
    <row r="6" spans="1:12" ht="15" customHeight="1" x14ac:dyDescent="0.3">
      <c r="A6" s="144" t="s">
        <v>3</v>
      </c>
      <c r="B6" s="127" t="s">
        <v>473</v>
      </c>
      <c r="C6" s="146">
        <f>SUM('1. Bevételek_kiadások_összesen'!C7)</f>
        <v>967998</v>
      </c>
      <c r="D6" s="146">
        <f>SUM(C6+E6)</f>
        <v>967998</v>
      </c>
      <c r="E6" s="644">
        <f>SUM('1. Bevételek_kiadások_összesen'!E7)</f>
        <v>0</v>
      </c>
      <c r="F6" s="485" t="s">
        <v>3</v>
      </c>
      <c r="G6" s="127" t="s">
        <v>474</v>
      </c>
      <c r="H6" s="145">
        <f>SUM('1. Bevételek_kiadások_összesen'!C95)</f>
        <v>863342</v>
      </c>
      <c r="I6" s="145">
        <f t="shared" ref="I6:I11" si="0">SUM(H6+J6)</f>
        <v>904172</v>
      </c>
      <c r="J6" s="661">
        <f>SUM('1. Bevételek_kiadások_összesen'!E95)</f>
        <v>40830</v>
      </c>
    </row>
    <row r="7" spans="1:12" ht="15" customHeight="1" x14ac:dyDescent="0.3">
      <c r="A7" s="144" t="s">
        <v>5</v>
      </c>
      <c r="B7" s="127" t="s">
        <v>475</v>
      </c>
      <c r="C7" s="146">
        <f>SUM('1. Bevételek_kiadások_összesen'!C13)</f>
        <v>750693</v>
      </c>
      <c r="D7" s="146">
        <f>SUM(C7+E7)</f>
        <v>1151673</v>
      </c>
      <c r="E7" s="644">
        <f>SUM('1. Bevételek_kiadások_összesen'!E13)</f>
        <v>400980</v>
      </c>
      <c r="F7" s="485" t="s">
        <v>5</v>
      </c>
      <c r="G7" s="127" t="s">
        <v>183</v>
      </c>
      <c r="H7" s="145">
        <f>SUM('1. Bevételek_kiadások_összesen'!C96)</f>
        <v>204091</v>
      </c>
      <c r="I7" s="145">
        <f t="shared" si="0"/>
        <v>201160</v>
      </c>
      <c r="J7" s="661">
        <f>SUM('1. Bevételek_kiadások_összesen'!E96)</f>
        <v>-2931</v>
      </c>
    </row>
    <row r="8" spans="1:12" x14ac:dyDescent="0.3">
      <c r="A8" s="144" t="s">
        <v>7</v>
      </c>
      <c r="B8" s="127" t="s">
        <v>381</v>
      </c>
      <c r="C8" s="146">
        <f>SUM('1. Bevételek_kiadások_összesen'!C27)</f>
        <v>1027400</v>
      </c>
      <c r="D8" s="146">
        <f>SUM(C8+E8)</f>
        <v>1027400</v>
      </c>
      <c r="E8" s="644">
        <f>SUM('1. Bevételek_kiadások_összesen'!E27)</f>
        <v>0</v>
      </c>
      <c r="F8" s="485" t="s">
        <v>7</v>
      </c>
      <c r="G8" s="147" t="s">
        <v>476</v>
      </c>
      <c r="H8" s="145">
        <f>SUM('1. Bevételek_kiadások_összesen'!C97)</f>
        <v>1214690</v>
      </c>
      <c r="I8" s="145">
        <f t="shared" si="0"/>
        <v>1262539</v>
      </c>
      <c r="J8" s="661">
        <f>SUM('1. Bevételek_kiadások_összesen'!E97)</f>
        <v>47849</v>
      </c>
    </row>
    <row r="9" spans="1:12" x14ac:dyDescent="0.3">
      <c r="A9" s="144" t="s">
        <v>9</v>
      </c>
      <c r="B9" s="148" t="s">
        <v>477</v>
      </c>
      <c r="C9" s="146">
        <f>SUM('1. Bevételek_kiadások_összesen'!C35)</f>
        <v>347025</v>
      </c>
      <c r="D9" s="146">
        <f>SUM(C9+E9)</f>
        <v>347864</v>
      </c>
      <c r="E9" s="644">
        <f>SUM('1. Bevételek_kiadások_összesen'!E35)</f>
        <v>839</v>
      </c>
      <c r="F9" s="486" t="s">
        <v>9</v>
      </c>
      <c r="G9" s="147" t="s">
        <v>185</v>
      </c>
      <c r="H9" s="145">
        <f>SUM('1. Bevételek_kiadások_összesen'!C98)</f>
        <v>52513</v>
      </c>
      <c r="I9" s="145">
        <f t="shared" si="0"/>
        <v>45013</v>
      </c>
      <c r="J9" s="661">
        <f>SUM('1. Bevételek_kiadások_összesen'!E98)</f>
        <v>-7500</v>
      </c>
    </row>
    <row r="10" spans="1:12" x14ac:dyDescent="0.3">
      <c r="A10" s="144">
        <v>5</v>
      </c>
      <c r="B10" s="147" t="s">
        <v>478</v>
      </c>
      <c r="C10" s="146"/>
      <c r="D10" s="146">
        <f>SUM(C10+E10)</f>
        <v>0</v>
      </c>
      <c r="E10" s="644">
        <v>0</v>
      </c>
      <c r="F10" s="486" t="s">
        <v>11</v>
      </c>
      <c r="G10" s="149" t="s">
        <v>479</v>
      </c>
      <c r="H10" s="150">
        <f>SUM('3. Önk.kiad.'!K336+'3. Önk.kiad.'!L336+'5. Int.kiad.'!K41)</f>
        <v>452029</v>
      </c>
      <c r="I10" s="145">
        <f t="shared" si="0"/>
        <v>479608</v>
      </c>
      <c r="J10" s="661">
        <f>SUM('1. Bevételek_kiadások_összesen'!E99)</f>
        <v>27579</v>
      </c>
      <c r="K10" s="151"/>
    </row>
    <row r="11" spans="1:12" x14ac:dyDescent="0.3">
      <c r="A11" s="144"/>
      <c r="B11" s="147"/>
      <c r="C11" s="146"/>
      <c r="D11" s="146"/>
      <c r="E11" s="644"/>
      <c r="F11" s="486" t="s">
        <v>92</v>
      </c>
      <c r="G11" s="149" t="s">
        <v>480</v>
      </c>
      <c r="H11" s="150"/>
      <c r="I11" s="145">
        <f t="shared" si="0"/>
        <v>290005</v>
      </c>
      <c r="J11" s="662">
        <f>SUM('1. Bevételek_kiadások_összesen'!E125)</f>
        <v>290005</v>
      </c>
      <c r="K11" s="151"/>
    </row>
    <row r="12" spans="1:12" x14ac:dyDescent="0.3">
      <c r="A12" s="144"/>
      <c r="B12" s="148"/>
      <c r="C12" s="146"/>
      <c r="D12" s="146"/>
      <c r="E12" s="644"/>
      <c r="F12" s="486"/>
      <c r="G12" s="149"/>
      <c r="H12" s="150"/>
      <c r="I12" s="150"/>
      <c r="J12" s="662"/>
      <c r="K12" s="151"/>
    </row>
    <row r="13" spans="1:12" s="138" customFormat="1" ht="24.95" customHeight="1" x14ac:dyDescent="0.25">
      <c r="A13" s="152"/>
      <c r="B13" s="153" t="s">
        <v>481</v>
      </c>
      <c r="C13" s="477">
        <f>SUM(C6:C12)</f>
        <v>3093116</v>
      </c>
      <c r="D13" s="477">
        <f>SUM(D6:D12)</f>
        <v>3494935</v>
      </c>
      <c r="E13" s="645">
        <f>SUM(E6:E12)</f>
        <v>401819</v>
      </c>
      <c r="F13" s="487"/>
      <c r="G13" s="153" t="s">
        <v>482</v>
      </c>
      <c r="H13" s="154">
        <f>SUM(H6:H12)</f>
        <v>2786665</v>
      </c>
      <c r="I13" s="154">
        <f>SUM(I6:I12)</f>
        <v>3182497</v>
      </c>
      <c r="J13" s="663">
        <f>SUM(J6:J12)</f>
        <v>395832</v>
      </c>
      <c r="K13" s="155"/>
      <c r="L13" s="137"/>
    </row>
    <row r="14" spans="1:12" ht="23.25" customHeight="1" x14ac:dyDescent="0.3">
      <c r="A14" s="156"/>
      <c r="B14" s="157" t="s">
        <v>483</v>
      </c>
      <c r="C14" s="478"/>
      <c r="D14" s="478"/>
      <c r="E14" s="646"/>
      <c r="F14" s="157"/>
      <c r="G14" s="157" t="s">
        <v>484</v>
      </c>
      <c r="H14" s="158"/>
      <c r="I14" s="158"/>
      <c r="J14" s="664"/>
      <c r="K14" s="160"/>
      <c r="L14" s="161"/>
    </row>
    <row r="15" spans="1:12" x14ac:dyDescent="0.3">
      <c r="A15" s="144" t="s">
        <v>92</v>
      </c>
      <c r="B15" s="162" t="s">
        <v>485</v>
      </c>
      <c r="C15" s="159">
        <f>SUM('1. Bevételek_kiadások_összesen'!C20)</f>
        <v>1472384</v>
      </c>
      <c r="D15" s="159">
        <f>SUM(C15+E15)</f>
        <v>1492370</v>
      </c>
      <c r="E15" s="647">
        <f>SUM('1. Bevételek_kiadások_összesen'!E20)</f>
        <v>19986</v>
      </c>
      <c r="F15" s="488" t="s">
        <v>240</v>
      </c>
      <c r="G15" s="162" t="s">
        <v>486</v>
      </c>
      <c r="H15" s="158">
        <f>SUM('1. Bevételek_kiadások_összesen'!C111)</f>
        <v>1164849</v>
      </c>
      <c r="I15" s="145">
        <f>SUM(H15+J15)</f>
        <v>1179435</v>
      </c>
      <c r="J15" s="664">
        <f>SUM('1. Bevételek_kiadások_összesen'!E111)</f>
        <v>14586</v>
      </c>
      <c r="K15" s="160"/>
      <c r="L15" s="163"/>
    </row>
    <row r="16" spans="1:12" x14ac:dyDescent="0.3">
      <c r="A16" s="144" t="s">
        <v>240</v>
      </c>
      <c r="B16" s="162" t="s">
        <v>385</v>
      </c>
      <c r="C16" s="159">
        <f>SUM('1. Bevételek_kiadások_összesen'!C46)</f>
        <v>520</v>
      </c>
      <c r="D16" s="159">
        <f>SUM(C16+E16)</f>
        <v>520</v>
      </c>
      <c r="E16" s="647">
        <f>'1. Bevételek_kiadások_összesen'!E46</f>
        <v>0</v>
      </c>
      <c r="F16" s="488" t="s">
        <v>114</v>
      </c>
      <c r="G16" s="162" t="s">
        <v>487</v>
      </c>
      <c r="H16" s="158">
        <f>SUM('3. Önk.kiad.'!N336)</f>
        <v>235039</v>
      </c>
      <c r="I16" s="145">
        <f>SUM(H16+J16)</f>
        <v>278190</v>
      </c>
      <c r="J16" s="664">
        <f>SUM('1. Bevételek_kiadások_összesen'!E113)</f>
        <v>43151</v>
      </c>
      <c r="K16" s="160"/>
      <c r="L16" s="163"/>
    </row>
    <row r="17" spans="1:12" x14ac:dyDescent="0.3">
      <c r="A17" s="144" t="s">
        <v>114</v>
      </c>
      <c r="B17" s="127" t="s">
        <v>488</v>
      </c>
      <c r="C17" s="159">
        <v>0</v>
      </c>
      <c r="D17" s="159">
        <f>'1. Bevételek_kiadások_összesen'!D57</f>
        <v>0</v>
      </c>
      <c r="E17" s="647">
        <f>'1. Bevételek_kiadások_összesen'!E57</f>
        <v>0</v>
      </c>
      <c r="F17" s="488" t="s">
        <v>124</v>
      </c>
      <c r="G17" s="162" t="s">
        <v>489</v>
      </c>
      <c r="H17" s="158">
        <v>32574</v>
      </c>
      <c r="I17" s="145">
        <f>SUM(H17+J17)</f>
        <v>32574</v>
      </c>
      <c r="J17" s="664">
        <f>SUM('1. Bevételek_kiadások_összesen'!E115)</f>
        <v>0</v>
      </c>
      <c r="K17" s="160"/>
      <c r="L17" s="163"/>
    </row>
    <row r="18" spans="1:12" x14ac:dyDescent="0.3">
      <c r="A18" s="144"/>
      <c r="C18" s="159"/>
      <c r="D18" s="159"/>
      <c r="E18" s="647"/>
      <c r="F18" s="488" t="s">
        <v>253</v>
      </c>
      <c r="G18" s="162" t="s">
        <v>490</v>
      </c>
      <c r="H18" s="158">
        <f>SUM('1. Bevételek_kiadások_összesen'!C124)</f>
        <v>1334305</v>
      </c>
      <c r="I18" s="145">
        <f>SUM(H18+J18)</f>
        <v>1302541</v>
      </c>
      <c r="J18" s="664">
        <f>SUM('1. Bevételek_kiadások_összesen'!E126)</f>
        <v>-31764</v>
      </c>
      <c r="K18" s="160"/>
      <c r="L18" s="163"/>
    </row>
    <row r="19" spans="1:12" x14ac:dyDescent="0.3">
      <c r="A19" s="144"/>
      <c r="C19" s="159"/>
      <c r="D19" s="159"/>
      <c r="E19" s="647"/>
      <c r="F19" s="488"/>
      <c r="G19" s="162"/>
      <c r="H19" s="158"/>
      <c r="I19" s="158"/>
      <c r="J19" s="664"/>
      <c r="K19" s="160"/>
      <c r="L19" s="163"/>
    </row>
    <row r="20" spans="1:12" s="138" customFormat="1" ht="24.95" customHeight="1" thickBot="1" x14ac:dyDescent="0.3">
      <c r="A20" s="164"/>
      <c r="B20" s="165" t="s">
        <v>491</v>
      </c>
      <c r="C20" s="479">
        <f>SUM(C15:C19)</f>
        <v>1472904</v>
      </c>
      <c r="D20" s="479">
        <f>SUM(D15:D19)</f>
        <v>1492890</v>
      </c>
      <c r="E20" s="648">
        <f>SUM(E15:E19)</f>
        <v>19986</v>
      </c>
      <c r="F20" s="489"/>
      <c r="G20" s="165" t="s">
        <v>492</v>
      </c>
      <c r="H20" s="950">
        <f>SUM(H15:H19)</f>
        <v>2766767</v>
      </c>
      <c r="I20" s="950">
        <f>SUM(I15:I19)</f>
        <v>2792740</v>
      </c>
      <c r="J20" s="951">
        <f>SUM(J15:J19)</f>
        <v>25973</v>
      </c>
      <c r="K20" s="155"/>
      <c r="L20" s="137"/>
    </row>
    <row r="21" spans="1:12" s="138" customFormat="1" ht="24.95" customHeight="1" thickTop="1" thickBot="1" x14ac:dyDescent="0.3">
      <c r="A21" s="166"/>
      <c r="B21" s="167" t="s">
        <v>493</v>
      </c>
      <c r="C21" s="480">
        <f>C13+C20</f>
        <v>4566020</v>
      </c>
      <c r="D21" s="169">
        <f>D13+D20</f>
        <v>4987825</v>
      </c>
      <c r="E21" s="649">
        <f>E13+E20</f>
        <v>421805</v>
      </c>
      <c r="F21" s="490"/>
      <c r="G21" s="168" t="s">
        <v>494</v>
      </c>
      <c r="H21" s="497">
        <f>H13+H20</f>
        <v>5553432</v>
      </c>
      <c r="I21" s="497">
        <f>I13+I20</f>
        <v>5975237</v>
      </c>
      <c r="J21" s="667">
        <f>J13+J20</f>
        <v>421805</v>
      </c>
      <c r="K21" s="170"/>
      <c r="L21" s="137"/>
    </row>
    <row r="22" spans="1:12" s="138" customFormat="1" ht="24.95" customHeight="1" thickTop="1" x14ac:dyDescent="0.3">
      <c r="A22" s="144"/>
      <c r="B22" s="157" t="s">
        <v>495</v>
      </c>
      <c r="C22" s="173"/>
      <c r="D22" s="173"/>
      <c r="E22" s="650"/>
      <c r="F22" s="175"/>
      <c r="G22" s="157" t="s">
        <v>496</v>
      </c>
      <c r="H22" s="171"/>
      <c r="I22" s="171"/>
      <c r="J22" s="665"/>
      <c r="K22" s="172"/>
      <c r="L22" s="137"/>
    </row>
    <row r="23" spans="1:12" s="138" customFormat="1" x14ac:dyDescent="0.25">
      <c r="A23" s="144" t="s">
        <v>124</v>
      </c>
      <c r="B23" s="138" t="s">
        <v>497</v>
      </c>
      <c r="C23" s="173"/>
      <c r="D23" s="173"/>
      <c r="E23" s="650"/>
      <c r="F23" s="175" t="s">
        <v>498</v>
      </c>
      <c r="G23" s="138" t="s">
        <v>499</v>
      </c>
      <c r="H23" s="171"/>
      <c r="I23" s="171"/>
      <c r="J23" s="665">
        <v>0</v>
      </c>
      <c r="K23" s="172"/>
      <c r="L23" s="137"/>
    </row>
    <row r="24" spans="1:12" s="138" customFormat="1" x14ac:dyDescent="0.3">
      <c r="A24" s="144" t="s">
        <v>253</v>
      </c>
      <c r="B24" s="138" t="s">
        <v>500</v>
      </c>
      <c r="C24" s="173">
        <f>SUM('1. Bevételek_kiadások_összesen'!C72)</f>
        <v>1024922</v>
      </c>
      <c r="D24" s="146">
        <f>SUM(C24+E24)</f>
        <v>1024922</v>
      </c>
      <c r="E24" s="650">
        <f>SUM('1. Bevételek_kiadások_összesen'!E72)</f>
        <v>0</v>
      </c>
      <c r="F24" s="175" t="s">
        <v>501</v>
      </c>
      <c r="G24" s="138" t="s">
        <v>687</v>
      </c>
      <c r="H24" s="171">
        <f>SUM('1. Bevételek_kiadások_összesen'!C137)</f>
        <v>997978</v>
      </c>
      <c r="I24" s="145">
        <f>SUM(H24+J24)</f>
        <v>997978</v>
      </c>
      <c r="J24" s="665">
        <f>SUM('1. Bevételek_kiadások_összesen'!E140)</f>
        <v>0</v>
      </c>
      <c r="K24" s="172"/>
      <c r="L24" s="137"/>
    </row>
    <row r="25" spans="1:12" s="138" customFormat="1" x14ac:dyDescent="0.3">
      <c r="A25" s="144" t="s">
        <v>498</v>
      </c>
      <c r="B25" s="138" t="s">
        <v>157</v>
      </c>
      <c r="C25" s="173">
        <f>SUM('1. Bevételek_kiadások_összesen'!C75)</f>
        <v>960468</v>
      </c>
      <c r="D25" s="146">
        <f>SUM(C25+E25)</f>
        <v>960468</v>
      </c>
      <c r="E25" s="650">
        <f>SUM('1. Bevételek_kiadások_összesen'!E78)</f>
        <v>0</v>
      </c>
      <c r="F25" s="175"/>
      <c r="H25" s="171"/>
      <c r="I25" s="171"/>
      <c r="J25" s="665"/>
      <c r="K25" s="172"/>
      <c r="L25" s="137"/>
    </row>
    <row r="26" spans="1:12" s="138" customFormat="1" ht="24.95" customHeight="1" x14ac:dyDescent="0.3">
      <c r="A26" s="144"/>
      <c r="B26" s="157" t="s">
        <v>502</v>
      </c>
      <c r="C26" s="173"/>
      <c r="D26" s="173"/>
      <c r="E26" s="650"/>
      <c r="F26" s="175"/>
      <c r="G26" s="157" t="s">
        <v>503</v>
      </c>
      <c r="H26" s="171"/>
      <c r="I26" s="171"/>
      <c r="J26" s="665"/>
      <c r="K26" s="172"/>
      <c r="L26" s="137"/>
    </row>
    <row r="27" spans="1:12" s="138" customFormat="1" x14ac:dyDescent="0.25">
      <c r="A27" s="144" t="s">
        <v>501</v>
      </c>
      <c r="B27" s="174" t="s">
        <v>504</v>
      </c>
      <c r="C27" s="173"/>
      <c r="D27" s="173"/>
      <c r="E27" s="650"/>
      <c r="F27" s="175" t="s">
        <v>505</v>
      </c>
      <c r="G27" s="174" t="s">
        <v>506</v>
      </c>
      <c r="H27" s="171">
        <v>0</v>
      </c>
      <c r="I27" s="171"/>
      <c r="J27" s="665"/>
      <c r="K27" s="172"/>
      <c r="L27" s="137"/>
    </row>
    <row r="28" spans="1:12" s="138" customFormat="1" x14ac:dyDescent="0.25">
      <c r="A28" s="144" t="s">
        <v>505</v>
      </c>
      <c r="B28" s="138" t="s">
        <v>497</v>
      </c>
      <c r="C28" s="173"/>
      <c r="D28" s="173"/>
      <c r="E28" s="650"/>
      <c r="F28" s="175" t="s">
        <v>507</v>
      </c>
      <c r="G28" s="138" t="s">
        <v>499</v>
      </c>
      <c r="H28" s="171">
        <v>0</v>
      </c>
      <c r="I28" s="171"/>
      <c r="J28" s="665"/>
      <c r="K28" s="172"/>
      <c r="L28" s="137"/>
    </row>
    <row r="29" spans="1:12" s="138" customFormat="1" x14ac:dyDescent="0.3">
      <c r="A29" s="144" t="s">
        <v>507</v>
      </c>
      <c r="B29" s="138" t="s">
        <v>500</v>
      </c>
      <c r="C29" s="173"/>
      <c r="D29" s="146">
        <f>SUM(C29+E29)</f>
        <v>0</v>
      </c>
      <c r="E29" s="650">
        <v>0</v>
      </c>
      <c r="F29" s="175" t="s">
        <v>508</v>
      </c>
      <c r="G29" s="138" t="s">
        <v>687</v>
      </c>
      <c r="H29" s="171"/>
      <c r="I29" s="171"/>
      <c r="J29" s="665"/>
      <c r="K29" s="172"/>
      <c r="L29" s="137"/>
    </row>
    <row r="30" spans="1:12" s="138" customFormat="1" x14ac:dyDescent="0.25">
      <c r="A30" s="144" t="s">
        <v>508</v>
      </c>
      <c r="B30" s="138" t="s">
        <v>509</v>
      </c>
      <c r="C30" s="173"/>
      <c r="D30" s="173"/>
      <c r="E30" s="650"/>
      <c r="F30" s="175"/>
      <c r="H30" s="171"/>
      <c r="I30" s="171"/>
      <c r="J30" s="665"/>
      <c r="K30" s="172"/>
      <c r="L30" s="137"/>
    </row>
    <row r="31" spans="1:12" s="182" customFormat="1" ht="15.75" thickBot="1" x14ac:dyDescent="0.3">
      <c r="A31" s="156"/>
      <c r="B31" s="176" t="s">
        <v>510</v>
      </c>
      <c r="C31" s="180">
        <f>SUM(C24:C30)</f>
        <v>1985390</v>
      </c>
      <c r="D31" s="180">
        <f>SUM(D24:D30)</f>
        <v>1985390</v>
      </c>
      <c r="E31" s="651">
        <f>SUM(E24:E30)</f>
        <v>0</v>
      </c>
      <c r="F31" s="178"/>
      <c r="G31" s="179" t="s">
        <v>511</v>
      </c>
      <c r="H31" s="177">
        <f>SUM(H22:H29)</f>
        <v>997978</v>
      </c>
      <c r="I31" s="177">
        <f>SUM(I22:I29)</f>
        <v>997978</v>
      </c>
      <c r="J31" s="666">
        <f>SUM(J22:J29)</f>
        <v>0</v>
      </c>
      <c r="K31" s="170"/>
      <c r="L31" s="181"/>
    </row>
    <row r="32" spans="1:12" s="138" customFormat="1" ht="30" customHeight="1" thickTop="1" thickBot="1" x14ac:dyDescent="0.3">
      <c r="A32" s="494"/>
      <c r="B32" s="168" t="s">
        <v>512</v>
      </c>
      <c r="C32" s="495">
        <f>SUM(C21+C31)</f>
        <v>6551410</v>
      </c>
      <c r="D32" s="495">
        <f>SUM(D21+D31)</f>
        <v>6973215</v>
      </c>
      <c r="E32" s="652">
        <f>SUM(E21+E31)</f>
        <v>421805</v>
      </c>
      <c r="F32" s="496"/>
      <c r="G32" s="168" t="s">
        <v>513</v>
      </c>
      <c r="H32" s="497">
        <f>H21+H31</f>
        <v>6551410</v>
      </c>
      <c r="I32" s="497">
        <f>I21+I31</f>
        <v>6973215</v>
      </c>
      <c r="J32" s="667">
        <f>J21+J31</f>
        <v>421805</v>
      </c>
      <c r="K32" s="170"/>
      <c r="L32" s="137"/>
    </row>
    <row r="33" spans="1:12" s="138" customFormat="1" ht="15.75" thickTop="1" x14ac:dyDescent="0.25">
      <c r="A33" s="183"/>
      <c r="B33" s="184" t="s">
        <v>514</v>
      </c>
      <c r="C33" s="481">
        <f>C21-H21</f>
        <v>-987412</v>
      </c>
      <c r="D33" s="481">
        <f>D21-I21</f>
        <v>-987412</v>
      </c>
      <c r="E33" s="653">
        <f>E21-J21</f>
        <v>0</v>
      </c>
      <c r="F33" s="491"/>
      <c r="G33" s="185"/>
      <c r="H33" s="186"/>
      <c r="I33" s="186"/>
      <c r="J33" s="668"/>
      <c r="K33" s="155"/>
      <c r="L33" s="137"/>
    </row>
    <row r="34" spans="1:12" s="138" customFormat="1" x14ac:dyDescent="0.25">
      <c r="A34" s="187"/>
      <c r="B34" s="188" t="s">
        <v>515</v>
      </c>
      <c r="C34" s="482">
        <f>C31-H31+C33</f>
        <v>0</v>
      </c>
      <c r="D34" s="482">
        <f>D31-I31+D33</f>
        <v>0</v>
      </c>
      <c r="E34" s="654">
        <f>E31-J31+E33</f>
        <v>0</v>
      </c>
      <c r="F34" s="492"/>
      <c r="G34" s="188"/>
      <c r="H34" s="186"/>
      <c r="I34" s="186"/>
      <c r="J34" s="668"/>
      <c r="K34" s="155"/>
      <c r="L34" s="137"/>
    </row>
    <row r="35" spans="1:12" ht="20.100000000000001" customHeight="1" x14ac:dyDescent="0.3">
      <c r="A35" s="144"/>
      <c r="B35" s="127" t="s">
        <v>516</v>
      </c>
      <c r="C35" s="483">
        <f>C13/C21</f>
        <v>0.67742059824529899</v>
      </c>
      <c r="D35" s="483"/>
      <c r="E35" s="655"/>
      <c r="G35" s="127" t="s">
        <v>517</v>
      </c>
      <c r="H35" s="190">
        <f>H13/H21</f>
        <v>0.50179150478478896</v>
      </c>
      <c r="I35" s="190"/>
      <c r="J35" s="669"/>
      <c r="K35" s="189"/>
    </row>
    <row r="36" spans="1:12" ht="20.100000000000001" customHeight="1" x14ac:dyDescent="0.3">
      <c r="A36" s="191"/>
      <c r="B36" s="192" t="s">
        <v>518</v>
      </c>
      <c r="C36" s="484">
        <f>C20/C21</f>
        <v>0.32257940175470101</v>
      </c>
      <c r="D36" s="484"/>
      <c r="E36" s="656"/>
      <c r="F36" s="493"/>
      <c r="G36" s="192" t="s">
        <v>519</v>
      </c>
      <c r="H36" s="193">
        <f>H20/H21</f>
        <v>0.49820849521521104</v>
      </c>
      <c r="I36" s="193"/>
      <c r="J36" s="670"/>
      <c r="K36" s="189"/>
    </row>
    <row r="38" spans="1:12" s="129" customFormat="1" x14ac:dyDescent="0.3">
      <c r="A38" s="126"/>
      <c r="B38" s="127"/>
      <c r="C38" s="128" t="s">
        <v>520</v>
      </c>
      <c r="D38" s="128"/>
      <c r="E38" s="657"/>
      <c r="G38" s="127"/>
      <c r="H38" s="128"/>
      <c r="I38" s="128"/>
      <c r="J38" s="657"/>
      <c r="K38" s="128"/>
      <c r="L38" s="130"/>
    </row>
  </sheetData>
  <sheetProtection selectLockedCells="1" selectUnlockedCells="1"/>
  <mergeCells count="1">
    <mergeCell ref="A3:H4"/>
  </mergeCells>
  <printOptions horizontalCentered="1" verticalCentered="1"/>
  <pageMargins left="0" right="0" top="0" bottom="0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8"/>
  <sheetViews>
    <sheetView zoomScaleSheetLayoutView="88" workbookViewId="0">
      <selection activeCell="F13" sqref="F13"/>
    </sheetView>
  </sheetViews>
  <sheetFormatPr defaultRowHeight="17.25" x14ac:dyDescent="0.25"/>
  <cols>
    <col min="1" max="1" width="5.5703125" style="194" customWidth="1"/>
    <col min="2" max="2" width="57.42578125" style="195" customWidth="1"/>
    <col min="3" max="3" width="0.42578125" style="196" customWidth="1"/>
    <col min="4" max="7" width="16.5703125" style="197" customWidth="1"/>
    <col min="8" max="16384" width="9.140625" style="194"/>
  </cols>
  <sheetData>
    <row r="1" spans="1:12" x14ac:dyDescent="0.25">
      <c r="B1" s="624" t="s">
        <v>741</v>
      </c>
    </row>
    <row r="2" spans="1:12" x14ac:dyDescent="0.25">
      <c r="B2" s="624" t="s">
        <v>643</v>
      </c>
    </row>
    <row r="3" spans="1:12" x14ac:dyDescent="0.25">
      <c r="A3" s="1654" t="s">
        <v>521</v>
      </c>
      <c r="B3" s="1654"/>
      <c r="C3" s="1654"/>
      <c r="D3" s="1654"/>
      <c r="E3" s="1654"/>
      <c r="F3" s="1654"/>
      <c r="G3" s="1654"/>
    </row>
    <row r="4" spans="1:12" ht="21" customHeight="1" x14ac:dyDescent="0.25">
      <c r="A4" s="1653" t="s">
        <v>692</v>
      </c>
      <c r="B4" s="1653"/>
      <c r="C4" s="1653"/>
      <c r="D4" s="1653"/>
      <c r="E4" s="1653"/>
      <c r="F4" s="1653"/>
      <c r="G4" s="1653"/>
    </row>
    <row r="5" spans="1:12" x14ac:dyDescent="0.25">
      <c r="B5" s="505"/>
      <c r="C5" s="505"/>
      <c r="D5" s="1655"/>
      <c r="E5" s="1655"/>
      <c r="F5" s="1655" t="s">
        <v>403</v>
      </c>
      <c r="G5" s="1655"/>
      <c r="I5" s="198"/>
      <c r="J5" s="198"/>
      <c r="K5" s="198"/>
      <c r="L5" s="198"/>
    </row>
    <row r="6" spans="1:12" s="506" customFormat="1" thickBot="1" x14ac:dyDescent="0.3">
      <c r="A6" s="1656" t="s">
        <v>259</v>
      </c>
      <c r="B6" s="1656"/>
      <c r="D6" s="506" t="s">
        <v>260</v>
      </c>
      <c r="E6" s="506" t="s">
        <v>261</v>
      </c>
      <c r="F6" s="506" t="s">
        <v>262</v>
      </c>
      <c r="G6" s="506" t="s">
        <v>263</v>
      </c>
    </row>
    <row r="7" spans="1:12" s="199" customFormat="1" ht="18" thickTop="1" thickBot="1" x14ac:dyDescent="0.3">
      <c r="A7" s="1657" t="s">
        <v>522</v>
      </c>
      <c r="B7" s="1658" t="s">
        <v>2</v>
      </c>
      <c r="C7" s="1659"/>
      <c r="D7" s="1660" t="s">
        <v>523</v>
      </c>
      <c r="E7" s="1660" t="s">
        <v>524</v>
      </c>
      <c r="F7" s="1660" t="s">
        <v>611</v>
      </c>
      <c r="G7" s="1652" t="s">
        <v>612</v>
      </c>
    </row>
    <row r="8" spans="1:12" s="199" customFormat="1" ht="26.1" customHeight="1" thickTop="1" thickBot="1" x14ac:dyDescent="0.3">
      <c r="A8" s="1657"/>
      <c r="B8" s="1658"/>
      <c r="C8" s="1659"/>
      <c r="D8" s="1661"/>
      <c r="E8" s="1661"/>
      <c r="F8" s="1661"/>
      <c r="G8" s="1652"/>
    </row>
    <row r="9" spans="1:12" ht="26.1" customHeight="1" thickTop="1" x14ac:dyDescent="0.25">
      <c r="A9" s="200">
        <v>1</v>
      </c>
      <c r="B9" s="201" t="s">
        <v>525</v>
      </c>
      <c r="C9" s="202"/>
      <c r="D9" s="202">
        <v>10000</v>
      </c>
      <c r="E9" s="202">
        <v>5000</v>
      </c>
      <c r="F9" s="202">
        <v>5000</v>
      </c>
      <c r="G9" s="203">
        <v>5000</v>
      </c>
    </row>
    <row r="10" spans="1:12" ht="20.100000000000001" customHeight="1" thickBot="1" x14ac:dyDescent="0.3"/>
    <row r="11" spans="1:12" s="211" customFormat="1" ht="20.100000000000001" customHeight="1" thickTop="1" thickBot="1" x14ac:dyDescent="0.3">
      <c r="A11" s="208"/>
      <c r="B11" s="209" t="s">
        <v>526</v>
      </c>
      <c r="C11" s="210"/>
      <c r="D11" s="210">
        <f>SUM(D9:D10)</f>
        <v>10000</v>
      </c>
      <c r="E11" s="210">
        <f>SUM(E9:E10)</f>
        <v>5000</v>
      </c>
      <c r="F11" s="210">
        <f>SUM(F9:F10)</f>
        <v>5000</v>
      </c>
      <c r="G11" s="210">
        <f>SUM(G9:G10)</f>
        <v>5000</v>
      </c>
    </row>
    <row r="12" spans="1:12" ht="26.1" customHeight="1" thickTop="1" x14ac:dyDescent="0.25">
      <c r="A12" s="200">
        <v>3</v>
      </c>
      <c r="B12" s="201" t="s">
        <v>323</v>
      </c>
      <c r="C12" s="202"/>
      <c r="D12" s="202">
        <v>11438</v>
      </c>
      <c r="E12" s="202">
        <v>11438</v>
      </c>
      <c r="F12" s="202">
        <v>11438</v>
      </c>
      <c r="G12" s="203">
        <v>11438</v>
      </c>
    </row>
    <row r="13" spans="1:12" ht="30.75" customHeight="1" x14ac:dyDescent="0.25">
      <c r="A13" s="212">
        <v>4</v>
      </c>
      <c r="B13" s="213" t="s">
        <v>527</v>
      </c>
      <c r="C13" s="214"/>
      <c r="D13" s="214">
        <v>23000</v>
      </c>
      <c r="E13" s="214">
        <v>23000</v>
      </c>
      <c r="F13" s="214">
        <v>23000</v>
      </c>
      <c r="G13" s="215">
        <v>23000</v>
      </c>
    </row>
    <row r="14" spans="1:12" ht="16.5" x14ac:dyDescent="0.25">
      <c r="A14" s="212">
        <v>5</v>
      </c>
      <c r="B14" s="216" t="s">
        <v>528</v>
      </c>
      <c r="C14" s="214"/>
      <c r="D14" s="214">
        <v>62809</v>
      </c>
      <c r="E14" s="214">
        <v>62809</v>
      </c>
      <c r="F14" s="214">
        <v>62809</v>
      </c>
      <c r="G14" s="215">
        <v>62809</v>
      </c>
    </row>
    <row r="15" spans="1:12" ht="20.100000000000001" customHeight="1" x14ac:dyDescent="0.25">
      <c r="A15" s="212">
        <v>6</v>
      </c>
      <c r="B15" s="216" t="s">
        <v>529</v>
      </c>
      <c r="C15" s="214"/>
      <c r="D15" s="214">
        <v>1500</v>
      </c>
      <c r="E15" s="214">
        <v>6500</v>
      </c>
      <c r="F15" s="214">
        <v>6500</v>
      </c>
      <c r="G15" s="215">
        <v>6500</v>
      </c>
    </row>
    <row r="16" spans="1:12" ht="30.75" customHeight="1" x14ac:dyDescent="0.25">
      <c r="A16" s="212">
        <v>7</v>
      </c>
      <c r="B16" s="213" t="s">
        <v>530</v>
      </c>
      <c r="C16" s="214"/>
      <c r="D16" s="217">
        <v>30000</v>
      </c>
      <c r="E16" s="217">
        <v>30000</v>
      </c>
      <c r="F16" s="218">
        <v>30000</v>
      </c>
      <c r="G16" s="219">
        <v>30000</v>
      </c>
    </row>
    <row r="17" spans="1:7" ht="49.5" x14ac:dyDescent="0.25">
      <c r="A17" s="212">
        <v>8</v>
      </c>
      <c r="B17" s="213" t="s">
        <v>531</v>
      </c>
      <c r="C17" s="214"/>
      <c r="D17" s="218">
        <v>19000</v>
      </c>
      <c r="E17" s="218">
        <v>19000</v>
      </c>
      <c r="F17" s="218">
        <v>19000</v>
      </c>
      <c r="G17" s="219">
        <v>19000</v>
      </c>
    </row>
    <row r="18" spans="1:7" ht="16.5" x14ac:dyDescent="0.25">
      <c r="A18" s="212">
        <v>9</v>
      </c>
      <c r="B18" s="213" t="s">
        <v>312</v>
      </c>
      <c r="C18" s="214"/>
      <c r="D18" s="218">
        <v>42000</v>
      </c>
      <c r="E18" s="218">
        <v>42000</v>
      </c>
      <c r="F18" s="218">
        <v>42000</v>
      </c>
      <c r="G18" s="219">
        <v>42000</v>
      </c>
    </row>
    <row r="19" spans="1:7" ht="16.5" x14ac:dyDescent="0.25">
      <c r="A19" s="212">
        <v>10</v>
      </c>
      <c r="B19" s="216" t="s">
        <v>532</v>
      </c>
      <c r="C19" s="214"/>
      <c r="D19" s="214">
        <v>15000</v>
      </c>
      <c r="E19" s="214">
        <v>15000</v>
      </c>
      <c r="F19" s="214">
        <v>15000</v>
      </c>
      <c r="G19" s="215">
        <v>15000</v>
      </c>
    </row>
    <row r="20" spans="1:7" ht="20.100000000000001" customHeight="1" x14ac:dyDescent="0.25">
      <c r="A20" s="212">
        <v>11</v>
      </c>
      <c r="B20" s="216" t="s">
        <v>533</v>
      </c>
      <c r="C20" s="214"/>
      <c r="D20" s="214">
        <v>3000</v>
      </c>
      <c r="E20" s="214">
        <v>3000</v>
      </c>
      <c r="F20" s="214">
        <v>3000</v>
      </c>
      <c r="G20" s="215">
        <v>3000</v>
      </c>
    </row>
    <row r="21" spans="1:7" ht="20.100000000000001" customHeight="1" x14ac:dyDescent="0.25">
      <c r="A21" s="204">
        <v>12</v>
      </c>
      <c r="B21" s="216" t="s">
        <v>534</v>
      </c>
      <c r="C21" s="214"/>
      <c r="D21" s="214">
        <v>2003</v>
      </c>
      <c r="E21" s="214">
        <v>2003</v>
      </c>
      <c r="F21" s="214">
        <v>2003</v>
      </c>
      <c r="G21" s="215">
        <v>2003</v>
      </c>
    </row>
    <row r="22" spans="1:7" ht="20.100000000000001" customHeight="1" x14ac:dyDescent="0.25">
      <c r="A22" s="204">
        <v>13</v>
      </c>
      <c r="B22" s="205" t="s">
        <v>535</v>
      </c>
      <c r="C22" s="206"/>
      <c r="D22" s="206">
        <v>4800</v>
      </c>
      <c r="E22" s="206">
        <v>4800</v>
      </c>
      <c r="F22" s="206">
        <v>4800</v>
      </c>
      <c r="G22" s="207">
        <v>4800</v>
      </c>
    </row>
    <row r="23" spans="1:7" ht="20.100000000000001" customHeight="1" x14ac:dyDescent="0.25">
      <c r="A23" s="204">
        <v>14</v>
      </c>
      <c r="B23" s="205" t="s">
        <v>313</v>
      </c>
      <c r="C23" s="206"/>
      <c r="D23" s="206">
        <v>12000</v>
      </c>
      <c r="E23" s="206">
        <v>12000</v>
      </c>
      <c r="F23" s="206">
        <v>12000</v>
      </c>
      <c r="G23" s="625" t="s">
        <v>613</v>
      </c>
    </row>
    <row r="24" spans="1:7" ht="20.100000000000001" customHeight="1" x14ac:dyDescent="0.25">
      <c r="A24" s="204">
        <v>15</v>
      </c>
      <c r="B24" s="205" t="s">
        <v>681</v>
      </c>
      <c r="C24" s="206"/>
      <c r="D24" s="1079" t="s">
        <v>613</v>
      </c>
      <c r="E24" s="1079" t="s">
        <v>613</v>
      </c>
      <c r="F24" s="1079" t="s">
        <v>613</v>
      </c>
      <c r="G24" s="1078">
        <f>1500*1.27</f>
        <v>1905</v>
      </c>
    </row>
    <row r="25" spans="1:7" ht="20.100000000000001" customHeight="1" thickBot="1" x14ac:dyDescent="0.3">
      <c r="A25" s="204">
        <v>16</v>
      </c>
      <c r="B25" s="216" t="s">
        <v>705</v>
      </c>
      <c r="C25" s="214"/>
      <c r="D25" s="217">
        <v>35200</v>
      </c>
      <c r="E25" s="217">
        <v>9800</v>
      </c>
      <c r="F25" s="217">
        <v>0</v>
      </c>
      <c r="G25" s="1419">
        <v>0</v>
      </c>
    </row>
    <row r="26" spans="1:7" s="224" customFormat="1" ht="26.1" customHeight="1" thickTop="1" thickBot="1" x14ac:dyDescent="0.3">
      <c r="A26" s="220"/>
      <c r="B26" s="221" t="s">
        <v>536</v>
      </c>
      <c r="C26" s="222"/>
      <c r="D26" s="223">
        <f>SUM(D12:D25)</f>
        <v>261750</v>
      </c>
      <c r="E26" s="223">
        <f>SUM(E12:E25)</f>
        <v>241350</v>
      </c>
      <c r="F26" s="223">
        <f>SUM(F12:F25)</f>
        <v>231550</v>
      </c>
      <c r="G26" s="1420">
        <f>SUM(G12:G25)</f>
        <v>221455</v>
      </c>
    </row>
    <row r="27" spans="1:7" s="211" customFormat="1" ht="26.1" customHeight="1" thickTop="1" thickBot="1" x14ac:dyDescent="0.3">
      <c r="A27" s="220"/>
      <c r="B27" s="209" t="s">
        <v>374</v>
      </c>
      <c r="C27" s="210"/>
      <c r="D27" s="225">
        <f>SUM(D26,D11)</f>
        <v>271750</v>
      </c>
      <c r="E27" s="225">
        <f>E26+E11</f>
        <v>246350</v>
      </c>
      <c r="F27" s="226">
        <f>SUM(F26,F11)</f>
        <v>236550</v>
      </c>
      <c r="G27" s="227">
        <f>SUM(G26,G11)</f>
        <v>226455</v>
      </c>
    </row>
    <row r="28" spans="1:7" ht="18" thickTop="1" x14ac:dyDescent="0.25"/>
  </sheetData>
  <sheetProtection selectLockedCells="1" selectUnlockedCells="1"/>
  <mergeCells count="12">
    <mergeCell ref="G7:G8"/>
    <mergeCell ref="A4:G4"/>
    <mergeCell ref="A3:G3"/>
    <mergeCell ref="D5:E5"/>
    <mergeCell ref="F5:G5"/>
    <mergeCell ref="A6:B6"/>
    <mergeCell ref="A7:A8"/>
    <mergeCell ref="B7:B8"/>
    <mergeCell ref="C7:C8"/>
    <mergeCell ref="D7:D8"/>
    <mergeCell ref="E7:E8"/>
    <mergeCell ref="F7:F8"/>
  </mergeCells>
  <printOptions horizontalCentered="1"/>
  <pageMargins left="0.70833333333333337" right="0.70833333333333337" top="0.74791666666666667" bottom="0.74791666666666667" header="0.51180555555555551" footer="0.51180555555555551"/>
  <pageSetup paperSize="9" scale="67" firstPageNumber="0" fitToHeight="4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workbookViewId="0">
      <selection activeCell="B1" sqref="B1"/>
    </sheetView>
  </sheetViews>
  <sheetFormatPr defaultRowHeight="15" x14ac:dyDescent="0.25"/>
  <cols>
    <col min="1" max="1" width="5.42578125" customWidth="1"/>
    <col min="2" max="2" width="73.42578125" customWidth="1"/>
    <col min="4" max="4" width="13.7109375" bestFit="1" customWidth="1"/>
  </cols>
  <sheetData>
    <row r="1" spans="1:4" s="100" customFormat="1" ht="16.5" x14ac:dyDescent="0.3">
      <c r="B1" s="1" t="s">
        <v>759</v>
      </c>
    </row>
    <row r="2" spans="1:4" s="100" customFormat="1" ht="14.25" x14ac:dyDescent="0.3">
      <c r="B2" s="101" t="s">
        <v>622</v>
      </c>
    </row>
    <row r="3" spans="1:4" ht="18.75" x14ac:dyDescent="0.35">
      <c r="A3" s="1665" t="s">
        <v>408</v>
      </c>
      <c r="B3" s="1665"/>
      <c r="C3" s="1665"/>
      <c r="D3" s="1665"/>
    </row>
    <row r="4" spans="1:4" ht="18.75" x14ac:dyDescent="0.25">
      <c r="A4" s="1666" t="s">
        <v>627</v>
      </c>
      <c r="B4" s="1666"/>
      <c r="C4" s="1666"/>
      <c r="D4" s="1666"/>
    </row>
    <row r="5" spans="1:4" ht="17.25" x14ac:dyDescent="0.25">
      <c r="A5" s="1667" t="s">
        <v>706</v>
      </c>
      <c r="B5" s="1667"/>
      <c r="C5" s="1667"/>
      <c r="D5" s="1667"/>
    </row>
    <row r="6" spans="1:4" ht="17.25" x14ac:dyDescent="0.3">
      <c r="A6" s="228"/>
      <c r="B6" s="228"/>
      <c r="C6" s="1648" t="s">
        <v>410</v>
      </c>
      <c r="D6" s="1648"/>
    </row>
    <row r="7" spans="1:4" ht="18" x14ac:dyDescent="0.35">
      <c r="A7" s="1668" t="s">
        <v>259</v>
      </c>
      <c r="B7" s="1668"/>
      <c r="C7" s="1669" t="s">
        <v>260</v>
      </c>
      <c r="D7" s="1669"/>
    </row>
    <row r="8" spans="1:4" ht="18.75" customHeight="1" thickBot="1" x14ac:dyDescent="0.3">
      <c r="A8" s="1662" t="s">
        <v>537</v>
      </c>
      <c r="B8" s="1662"/>
      <c r="C8" s="1663" t="s">
        <v>538</v>
      </c>
      <c r="D8" s="1663"/>
    </row>
    <row r="9" spans="1:4" ht="16.5" x14ac:dyDescent="0.3">
      <c r="A9" s="229" t="s">
        <v>3</v>
      </c>
      <c r="B9" s="230" t="s">
        <v>539</v>
      </c>
      <c r="C9" s="231"/>
      <c r="D9" s="498"/>
    </row>
    <row r="10" spans="1:4" ht="16.5" x14ac:dyDescent="0.3">
      <c r="A10" s="232"/>
      <c r="B10" s="233" t="s">
        <v>540</v>
      </c>
      <c r="C10" s="936"/>
      <c r="D10" s="934">
        <v>222</v>
      </c>
    </row>
    <row r="11" spans="1:4" ht="16.5" x14ac:dyDescent="0.3">
      <c r="A11" s="232"/>
      <c r="B11" s="233" t="s">
        <v>430</v>
      </c>
      <c r="C11" s="936"/>
      <c r="D11" s="934">
        <v>328134</v>
      </c>
    </row>
    <row r="12" spans="1:4" ht="16.5" x14ac:dyDescent="0.3">
      <c r="A12" s="232"/>
      <c r="B12" s="233" t="s">
        <v>431</v>
      </c>
      <c r="C12" s="936"/>
      <c r="D12" s="934">
        <v>13758</v>
      </c>
    </row>
    <row r="13" spans="1:4" ht="16.5" x14ac:dyDescent="0.3">
      <c r="A13" s="232"/>
      <c r="B13" s="233" t="s">
        <v>541</v>
      </c>
      <c r="C13" s="936"/>
      <c r="D13" s="934">
        <v>0</v>
      </c>
    </row>
    <row r="14" spans="1:4" ht="16.5" x14ac:dyDescent="0.3">
      <c r="A14" s="232"/>
      <c r="B14" s="233" t="s">
        <v>66</v>
      </c>
      <c r="C14" s="936"/>
      <c r="D14" s="934">
        <v>6752</v>
      </c>
    </row>
    <row r="15" spans="1:4" ht="16.5" x14ac:dyDescent="0.25">
      <c r="A15" s="232"/>
      <c r="B15" s="234"/>
      <c r="C15" s="936"/>
      <c r="D15" s="935">
        <f>SUM(D10:D14)</f>
        <v>348866</v>
      </c>
    </row>
    <row r="16" spans="1:4" ht="33" x14ac:dyDescent="0.25">
      <c r="A16" s="235" t="s">
        <v>5</v>
      </c>
      <c r="B16" s="236" t="s">
        <v>542</v>
      </c>
      <c r="C16" s="237"/>
      <c r="D16" s="500"/>
    </row>
    <row r="17" spans="1:4" ht="33" x14ac:dyDescent="0.25">
      <c r="A17" s="235" t="s">
        <v>7</v>
      </c>
      <c r="B17" s="236" t="s">
        <v>543</v>
      </c>
      <c r="C17" s="238"/>
      <c r="D17" s="501">
        <v>0</v>
      </c>
    </row>
    <row r="18" spans="1:4" ht="33" x14ac:dyDescent="0.25">
      <c r="A18" s="235" t="s">
        <v>9</v>
      </c>
      <c r="B18" s="236" t="s">
        <v>544</v>
      </c>
      <c r="C18" s="238"/>
      <c r="D18" s="501"/>
    </row>
    <row r="19" spans="1:4" ht="17.25" thickBot="1" x14ac:dyDescent="0.3">
      <c r="A19" s="235" t="s">
        <v>11</v>
      </c>
      <c r="B19" s="236" t="s">
        <v>545</v>
      </c>
      <c r="C19" s="238"/>
      <c r="D19" s="502">
        <v>0</v>
      </c>
    </row>
    <row r="20" spans="1:4" ht="18" thickBot="1" x14ac:dyDescent="0.3">
      <c r="A20" s="1664" t="s">
        <v>424</v>
      </c>
      <c r="B20" s="1664"/>
      <c r="C20" s="239"/>
      <c r="D20" s="499">
        <f>D15+D17+D19</f>
        <v>348866</v>
      </c>
    </row>
  </sheetData>
  <sheetProtection selectLockedCells="1" selectUnlockedCells="1"/>
  <mergeCells count="9">
    <mergeCell ref="A8:B8"/>
    <mergeCell ref="C8:D8"/>
    <mergeCell ref="A20:B20"/>
    <mergeCell ref="A3:D3"/>
    <mergeCell ref="A4:D4"/>
    <mergeCell ref="A5:D5"/>
    <mergeCell ref="C6:D6"/>
    <mergeCell ref="A7:B7"/>
    <mergeCell ref="C7:D7"/>
  </mergeCells>
  <pageMargins left="0.7" right="0.7" top="0.75" bottom="0.75" header="0.51180555555555551" footer="0.51180555555555551"/>
  <pageSetup paperSize="9" scale="85" firstPageNumber="0" fitToHeight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workbookViewId="0">
      <selection activeCell="B1" sqref="B1"/>
    </sheetView>
  </sheetViews>
  <sheetFormatPr defaultColWidth="8" defaultRowHeight="15" x14ac:dyDescent="0.3"/>
  <cols>
    <col min="1" max="1" width="3.42578125" style="240" customWidth="1"/>
    <col min="2" max="2" width="34.85546875" style="241" customWidth="1"/>
    <col min="3" max="3" width="14.42578125" style="240" customWidth="1"/>
    <col min="4" max="4" width="13.5703125" style="240" customWidth="1"/>
    <col min="5" max="5" width="15.140625" style="240" customWidth="1"/>
    <col min="6" max="6" width="13.42578125" style="240" customWidth="1"/>
    <col min="7" max="7" width="9.85546875" style="240" customWidth="1"/>
    <col min="8" max="9" width="13.42578125" style="240" customWidth="1"/>
    <col min="10" max="10" width="11.42578125" style="240" customWidth="1"/>
    <col min="11" max="11" width="10.5703125" style="240" customWidth="1"/>
    <col min="12" max="12" width="9.85546875" style="240" customWidth="1"/>
    <col min="13" max="17" width="10.5703125" style="240" customWidth="1"/>
    <col min="18" max="16384" width="8" style="242"/>
  </cols>
  <sheetData>
    <row r="1" spans="1:17" s="1413" customFormat="1" ht="18" x14ac:dyDescent="0.35">
      <c r="B1" s="1414" t="s">
        <v>760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s="244" customFormat="1" ht="14.25" x14ac:dyDescent="0.3">
      <c r="A2" s="243"/>
      <c r="B2" s="101" t="s">
        <v>623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</row>
    <row r="3" spans="1:17" s="245" customFormat="1" ht="42.6" customHeight="1" x14ac:dyDescent="0.25">
      <c r="A3" s="1670" t="s">
        <v>546</v>
      </c>
      <c r="B3" s="1670"/>
      <c r="C3" s="1670"/>
      <c r="D3" s="1670"/>
      <c r="E3" s="1670"/>
      <c r="F3" s="1670"/>
      <c r="G3" s="1670"/>
      <c r="H3" s="1670"/>
      <c r="I3" s="1670"/>
      <c r="J3" s="1670"/>
      <c r="K3" s="1670"/>
      <c r="L3" s="1670"/>
      <c r="M3" s="1670"/>
      <c r="N3" s="1670"/>
      <c r="O3" s="1670"/>
      <c r="P3" s="1670"/>
      <c r="Q3" s="1670"/>
    </row>
    <row r="4" spans="1:17" ht="17.25" x14ac:dyDescent="0.2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7" t="s">
        <v>403</v>
      </c>
    </row>
    <row r="5" spans="1:17" s="249" customFormat="1" x14ac:dyDescent="0.3">
      <c r="A5" s="1671" t="s">
        <v>259</v>
      </c>
      <c r="B5" s="1671"/>
      <c r="C5" s="248" t="s">
        <v>260</v>
      </c>
      <c r="D5" s="248" t="s">
        <v>261</v>
      </c>
      <c r="E5" s="248" t="s">
        <v>262</v>
      </c>
      <c r="F5" s="248" t="s">
        <v>263</v>
      </c>
      <c r="G5" s="248" t="s">
        <v>264</v>
      </c>
      <c r="H5" s="248" t="s">
        <v>265</v>
      </c>
      <c r="I5" s="248" t="s">
        <v>266</v>
      </c>
      <c r="J5" s="248" t="s">
        <v>267</v>
      </c>
      <c r="K5" s="248" t="s">
        <v>268</v>
      </c>
      <c r="L5" s="248" t="s">
        <v>269</v>
      </c>
      <c r="M5" s="248" t="s">
        <v>270</v>
      </c>
      <c r="N5" s="248" t="s">
        <v>271</v>
      </c>
      <c r="O5" s="248" t="s">
        <v>272</v>
      </c>
      <c r="P5" s="248" t="s">
        <v>273</v>
      </c>
      <c r="Q5" s="248" t="s">
        <v>274</v>
      </c>
    </row>
    <row r="6" spans="1:17" s="251" customFormat="1" ht="75.75" customHeight="1" x14ac:dyDescent="0.25">
      <c r="A6" s="1672" t="s">
        <v>547</v>
      </c>
      <c r="B6" s="1672"/>
      <c r="C6" s="250" t="s">
        <v>548</v>
      </c>
      <c r="D6" s="250" t="s">
        <v>549</v>
      </c>
      <c r="E6" s="250" t="s">
        <v>550</v>
      </c>
      <c r="F6" s="250" t="s">
        <v>551</v>
      </c>
      <c r="G6" s="250" t="s">
        <v>552</v>
      </c>
      <c r="H6" s="250" t="s">
        <v>553</v>
      </c>
      <c r="I6" s="250" t="s">
        <v>554</v>
      </c>
      <c r="J6" s="250" t="s">
        <v>555</v>
      </c>
      <c r="K6" s="250" t="s">
        <v>556</v>
      </c>
      <c r="L6" s="250" t="s">
        <v>557</v>
      </c>
      <c r="M6" s="250" t="s">
        <v>558</v>
      </c>
      <c r="N6" s="250" t="s">
        <v>559</v>
      </c>
      <c r="O6" s="250" t="s">
        <v>560</v>
      </c>
      <c r="P6" s="250" t="s">
        <v>561</v>
      </c>
      <c r="Q6" s="250" t="s">
        <v>562</v>
      </c>
    </row>
    <row r="7" spans="1:17" ht="30" customHeight="1" x14ac:dyDescent="0.2">
      <c r="A7" s="252">
        <v>1</v>
      </c>
      <c r="B7" s="253" t="s">
        <v>563</v>
      </c>
      <c r="C7" s="252"/>
      <c r="D7" s="254"/>
      <c r="E7" s="254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</row>
    <row r="8" spans="1:17" ht="30" customHeight="1" x14ac:dyDescent="0.2">
      <c r="A8" s="256">
        <v>2</v>
      </c>
      <c r="B8" s="257" t="s">
        <v>564</v>
      </c>
      <c r="C8" s="256"/>
      <c r="D8" s="258"/>
      <c r="E8" s="258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</row>
    <row r="9" spans="1:17" s="245" customFormat="1" ht="30" customHeight="1" x14ac:dyDescent="0.25">
      <c r="A9" s="260" t="s">
        <v>565</v>
      </c>
      <c r="B9" s="1673" t="s">
        <v>566</v>
      </c>
      <c r="C9" s="1673"/>
      <c r="D9" s="1673"/>
      <c r="E9" s="1673"/>
      <c r="F9" s="1673"/>
      <c r="G9" s="261">
        <f t="shared" ref="G9:Q9" si="0">SUM(G7:G8)</f>
        <v>0</v>
      </c>
      <c r="H9" s="261">
        <f t="shared" si="0"/>
        <v>0</v>
      </c>
      <c r="I9" s="261">
        <f t="shared" si="0"/>
        <v>0</v>
      </c>
      <c r="J9" s="261">
        <f t="shared" si="0"/>
        <v>0</v>
      </c>
      <c r="K9" s="261">
        <f t="shared" si="0"/>
        <v>0</v>
      </c>
      <c r="L9" s="261">
        <f t="shared" si="0"/>
        <v>0</v>
      </c>
      <c r="M9" s="261">
        <f t="shared" si="0"/>
        <v>0</v>
      </c>
      <c r="N9" s="261">
        <f t="shared" si="0"/>
        <v>0</v>
      </c>
      <c r="O9" s="261">
        <f t="shared" si="0"/>
        <v>0</v>
      </c>
      <c r="P9" s="261">
        <f t="shared" si="0"/>
        <v>0</v>
      </c>
      <c r="Q9" s="261">
        <f t="shared" si="0"/>
        <v>0</v>
      </c>
    </row>
  </sheetData>
  <sheetProtection selectLockedCells="1" selectUnlockedCells="1"/>
  <mergeCells count="4">
    <mergeCell ref="A3:Q3"/>
    <mergeCell ref="A5:B5"/>
    <mergeCell ref="A6:B6"/>
    <mergeCell ref="B9:F9"/>
  </mergeCells>
  <printOptions horizontalCentered="1"/>
  <pageMargins left="0.39374999999999999" right="0.39374999999999999" top="0.98402777777777772" bottom="0.98402777777777772" header="0.51180555555555551" footer="0.51180555555555551"/>
  <pageSetup paperSize="9" scale="64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5"/>
  <sheetViews>
    <sheetView workbookViewId="0">
      <selection activeCell="B1" sqref="B1"/>
    </sheetView>
  </sheetViews>
  <sheetFormatPr defaultRowHeight="16.5" x14ac:dyDescent="0.3"/>
  <cols>
    <col min="1" max="1" width="5.5703125" style="1415" customWidth="1"/>
    <col min="2" max="2" width="50.7109375" style="1415" customWidth="1"/>
    <col min="3" max="3" width="15.5703125" style="1415" customWidth="1"/>
    <col min="4" max="6" width="14" style="1415" customWidth="1"/>
    <col min="7" max="7" width="15.42578125" style="1415" customWidth="1"/>
    <col min="8" max="16384" width="9.140625" style="1416"/>
  </cols>
  <sheetData>
    <row r="1" spans="1:7" ht="18" x14ac:dyDescent="0.35">
      <c r="A1" s="1413"/>
      <c r="B1" s="1414" t="s">
        <v>761</v>
      </c>
      <c r="C1" s="243"/>
    </row>
    <row r="2" spans="1:7" s="100" customFormat="1" ht="14.25" x14ac:dyDescent="0.3">
      <c r="A2" s="263"/>
      <c r="B2" s="263" t="s">
        <v>624</v>
      </c>
      <c r="C2" s="263"/>
      <c r="D2" s="263"/>
      <c r="E2" s="263"/>
      <c r="F2" s="263"/>
      <c r="G2" s="263"/>
    </row>
    <row r="3" spans="1:7" s="100" customFormat="1" ht="14.25" x14ac:dyDescent="0.3">
      <c r="A3" s="263"/>
      <c r="B3" s="263"/>
      <c r="C3" s="263"/>
      <c r="D3" s="263"/>
      <c r="E3" s="263"/>
      <c r="F3" s="263"/>
      <c r="G3" s="263"/>
    </row>
    <row r="4" spans="1:7" ht="36" customHeight="1" x14ac:dyDescent="0.3">
      <c r="A4" s="1674" t="s">
        <v>713</v>
      </c>
      <c r="B4" s="1674"/>
      <c r="C4" s="1674"/>
      <c r="D4" s="1674"/>
      <c r="E4" s="1674"/>
      <c r="F4" s="1674"/>
      <c r="G4" s="1674"/>
    </row>
    <row r="5" spans="1:7" ht="18" thickBot="1" x14ac:dyDescent="0.35">
      <c r="A5" s="264"/>
      <c r="B5" s="264"/>
      <c r="C5" s="1675"/>
      <c r="D5" s="1675"/>
      <c r="E5" s="1349"/>
      <c r="F5" s="1676" t="s">
        <v>715</v>
      </c>
      <c r="G5" s="1676"/>
    </row>
    <row r="6" spans="1:7" ht="15" customHeight="1" thickBot="1" x14ac:dyDescent="0.35">
      <c r="A6" s="1677" t="s">
        <v>568</v>
      </c>
      <c r="B6" s="1679" t="s">
        <v>569</v>
      </c>
      <c r="C6" s="1681" t="s">
        <v>570</v>
      </c>
      <c r="D6" s="1681"/>
      <c r="E6" s="1681"/>
      <c r="F6" s="1681"/>
      <c r="G6" s="1682" t="s">
        <v>714</v>
      </c>
    </row>
    <row r="7" spans="1:7" ht="17.25" thickBot="1" x14ac:dyDescent="0.35">
      <c r="A7" s="1678"/>
      <c r="B7" s="1680"/>
      <c r="C7" s="1363" t="s">
        <v>412</v>
      </c>
      <c r="D7" s="1363" t="s">
        <v>584</v>
      </c>
      <c r="E7" s="1363">
        <v>2019</v>
      </c>
      <c r="F7" s="1363">
        <v>2020</v>
      </c>
      <c r="G7" s="1683"/>
    </row>
    <row r="8" spans="1:7" ht="17.25" thickBot="1" x14ac:dyDescent="0.35">
      <c r="A8" s="1378">
        <v>1</v>
      </c>
      <c r="B8" s="1364">
        <v>2</v>
      </c>
      <c r="C8" s="1364">
        <v>3</v>
      </c>
      <c r="D8" s="1364">
        <v>4</v>
      </c>
      <c r="E8" s="1364">
        <v>5</v>
      </c>
      <c r="F8" s="1364">
        <v>6</v>
      </c>
      <c r="G8" s="1379">
        <v>7</v>
      </c>
    </row>
    <row r="9" spans="1:7" x14ac:dyDescent="0.3">
      <c r="A9" s="1380"/>
      <c r="B9" s="1365" t="s">
        <v>573</v>
      </c>
      <c r="C9" s="1360">
        <v>976679000</v>
      </c>
      <c r="D9" s="1360">
        <v>774213000</v>
      </c>
      <c r="E9" s="1360">
        <v>774213000</v>
      </c>
      <c r="F9" s="1360">
        <v>774213000</v>
      </c>
      <c r="G9" s="1381">
        <f>SUM(C9:F9)</f>
        <v>3299318000</v>
      </c>
    </row>
    <row r="10" spans="1:7" x14ac:dyDescent="0.3">
      <c r="A10" s="1380"/>
      <c r="B10" s="1366" t="s">
        <v>79</v>
      </c>
      <c r="C10" s="1361">
        <v>128693000</v>
      </c>
      <c r="D10" s="1361">
        <v>110817000</v>
      </c>
      <c r="E10" s="1361">
        <v>110817000</v>
      </c>
      <c r="F10" s="1361">
        <v>110817000</v>
      </c>
      <c r="G10" s="1382">
        <f>SUM(C10:F10)</f>
        <v>461144000</v>
      </c>
    </row>
    <row r="11" spans="1:7" x14ac:dyDescent="0.3">
      <c r="A11" s="1380"/>
      <c r="B11" s="1366" t="s">
        <v>716</v>
      </c>
      <c r="C11" s="1361">
        <v>8436000</v>
      </c>
      <c r="D11" s="1361">
        <v>4802000</v>
      </c>
      <c r="E11" s="1361">
        <v>4802000</v>
      </c>
      <c r="F11" s="1361">
        <v>4802000</v>
      </c>
      <c r="G11" s="1382">
        <f>SUM(C11:F11)</f>
        <v>22842000</v>
      </c>
    </row>
    <row r="12" spans="1:7" x14ac:dyDescent="0.3">
      <c r="A12" s="1380"/>
      <c r="B12" s="1366" t="s">
        <v>717</v>
      </c>
      <c r="C12" s="1361"/>
      <c r="D12" s="1361"/>
      <c r="E12" s="1361"/>
      <c r="F12" s="1361"/>
      <c r="G12" s="1382">
        <f>SUM(C12:F12)</f>
        <v>0</v>
      </c>
    </row>
    <row r="13" spans="1:7" x14ac:dyDescent="0.3">
      <c r="A13" s="1380"/>
      <c r="B13" s="1367" t="s">
        <v>718</v>
      </c>
      <c r="C13" s="1362"/>
      <c r="D13" s="1362"/>
      <c r="E13" s="1362"/>
      <c r="F13" s="1362"/>
      <c r="G13" s="1383"/>
    </row>
    <row r="14" spans="1:7" x14ac:dyDescent="0.3">
      <c r="A14" s="1380"/>
      <c r="B14" s="1367" t="s">
        <v>719</v>
      </c>
      <c r="C14" s="1362"/>
      <c r="D14" s="1362"/>
      <c r="E14" s="1362"/>
      <c r="F14" s="1362"/>
      <c r="G14" s="1383"/>
    </row>
    <row r="15" spans="1:7" ht="17.25" thickBot="1" x14ac:dyDescent="0.35">
      <c r="A15" s="1380"/>
      <c r="B15" s="1367" t="s">
        <v>720</v>
      </c>
      <c r="C15" s="1362"/>
      <c r="D15" s="1362"/>
      <c r="E15" s="1362"/>
      <c r="F15" s="1362"/>
      <c r="G15" s="1383"/>
    </row>
    <row r="16" spans="1:7" ht="17.25" thickBot="1" x14ac:dyDescent="0.35">
      <c r="A16" s="1370"/>
      <c r="B16" s="1371" t="s">
        <v>721</v>
      </c>
      <c r="C16" s="1372">
        <f>SUM(C9:C15)</f>
        <v>1113808000</v>
      </c>
      <c r="D16" s="1372">
        <f>SUM(D9:D15)</f>
        <v>889832000</v>
      </c>
      <c r="E16" s="1372">
        <f>SUM(E9:E15)</f>
        <v>889832000</v>
      </c>
      <c r="F16" s="1372">
        <f>SUM(F9:F15)</f>
        <v>889832000</v>
      </c>
      <c r="G16" s="1373">
        <f>SUM(C16:F16)</f>
        <v>3783304000</v>
      </c>
    </row>
    <row r="17" spans="1:7" ht="17.25" thickBot="1" x14ac:dyDescent="0.35">
      <c r="A17" s="1384"/>
      <c r="B17" s="1368" t="s">
        <v>722</v>
      </c>
      <c r="C17" s="1369">
        <f>SUM(C16/2)</f>
        <v>556904000</v>
      </c>
      <c r="D17" s="1369">
        <f t="shared" ref="D17:G17" si="0">SUM(D16/2)</f>
        <v>444916000</v>
      </c>
      <c r="E17" s="1369">
        <f t="shared" si="0"/>
        <v>444916000</v>
      </c>
      <c r="F17" s="1369">
        <f t="shared" si="0"/>
        <v>444916000</v>
      </c>
      <c r="G17" s="1385">
        <f t="shared" si="0"/>
        <v>1891652000</v>
      </c>
    </row>
    <row r="18" spans="1:7" ht="17.25" thickBot="1" x14ac:dyDescent="0.35">
      <c r="A18" s="1370"/>
      <c r="B18" s="1371" t="s">
        <v>723</v>
      </c>
      <c r="C18" s="1372"/>
      <c r="D18" s="1372"/>
      <c r="E18" s="1372"/>
      <c r="F18" s="1372"/>
      <c r="G18" s="1377"/>
    </row>
    <row r="19" spans="1:7" x14ac:dyDescent="0.3">
      <c r="A19" s="1386"/>
      <c r="B19" s="1375" t="s">
        <v>724</v>
      </c>
      <c r="C19" s="1376"/>
      <c r="D19" s="1376"/>
      <c r="E19" s="1376"/>
      <c r="F19" s="1376"/>
      <c r="G19" s="1387"/>
    </row>
    <row r="20" spans="1:7" x14ac:dyDescent="0.3">
      <c r="A20" s="1388"/>
      <c r="B20" s="1375" t="s">
        <v>725</v>
      </c>
      <c r="C20" s="1374"/>
      <c r="D20" s="1374"/>
      <c r="E20" s="1374"/>
      <c r="F20" s="1374"/>
      <c r="G20" s="1389"/>
    </row>
    <row r="21" spans="1:7" x14ac:dyDescent="0.3">
      <c r="A21" s="1388"/>
      <c r="B21" s="1375" t="s">
        <v>726</v>
      </c>
      <c r="C21" s="1374"/>
      <c r="D21" s="1374"/>
      <c r="E21" s="1374"/>
      <c r="F21" s="1374"/>
      <c r="G21" s="1389"/>
    </row>
    <row r="22" spans="1:7" x14ac:dyDescent="0.3">
      <c r="A22" s="1388"/>
      <c r="B22" s="1375" t="s">
        <v>727</v>
      </c>
      <c r="C22" s="1374"/>
      <c r="D22" s="1374"/>
      <c r="E22" s="1374"/>
      <c r="F22" s="1374"/>
      <c r="G22" s="1389"/>
    </row>
    <row r="23" spans="1:7" x14ac:dyDescent="0.3">
      <c r="A23" s="1388"/>
      <c r="B23" s="1375" t="s">
        <v>728</v>
      </c>
      <c r="C23" s="1374"/>
      <c r="D23" s="1374"/>
      <c r="E23" s="1374"/>
      <c r="F23" s="1374"/>
      <c r="G23" s="1389"/>
    </row>
    <row r="24" spans="1:7" x14ac:dyDescent="0.3">
      <c r="A24" s="1388"/>
      <c r="B24" s="1375" t="s">
        <v>729</v>
      </c>
      <c r="C24" s="1374"/>
      <c r="D24" s="1374"/>
      <c r="E24" s="1374"/>
      <c r="F24" s="1374"/>
      <c r="G24" s="1389"/>
    </row>
    <row r="25" spans="1:7" ht="17.25" thickBot="1" x14ac:dyDescent="0.35">
      <c r="A25" s="1393"/>
      <c r="B25" s="1368" t="s">
        <v>730</v>
      </c>
      <c r="C25" s="1394"/>
      <c r="D25" s="1394"/>
      <c r="E25" s="1394"/>
      <c r="F25" s="1394"/>
      <c r="G25" s="1395"/>
    </row>
    <row r="26" spans="1:7" ht="17.25" thickBot="1" x14ac:dyDescent="0.35">
      <c r="A26" s="1370"/>
      <c r="B26" s="1371" t="s">
        <v>731</v>
      </c>
      <c r="C26" s="1372"/>
      <c r="D26" s="1372"/>
      <c r="E26" s="1372"/>
      <c r="F26" s="1372"/>
      <c r="G26" s="1377"/>
    </row>
    <row r="27" spans="1:7" x14ac:dyDescent="0.3">
      <c r="A27" s="1408"/>
      <c r="B27" s="1409" t="s">
        <v>724</v>
      </c>
      <c r="C27" s="1410"/>
      <c r="D27" s="1410"/>
      <c r="E27" s="1410"/>
      <c r="F27" s="1410"/>
      <c r="G27" s="1411"/>
    </row>
    <row r="28" spans="1:7" x14ac:dyDescent="0.3">
      <c r="A28" s="1396"/>
      <c r="B28" s="1397" t="s">
        <v>725</v>
      </c>
      <c r="C28" s="1398"/>
      <c r="D28" s="1398"/>
      <c r="E28" s="1398"/>
      <c r="F28" s="1398"/>
      <c r="G28" s="1399"/>
    </row>
    <row r="29" spans="1:7" x14ac:dyDescent="0.3">
      <c r="A29" s="1396"/>
      <c r="B29" s="1397" t="s">
        <v>726</v>
      </c>
      <c r="C29" s="1398"/>
      <c r="D29" s="1398"/>
      <c r="E29" s="1398"/>
      <c r="F29" s="1398"/>
      <c r="G29" s="1399"/>
    </row>
    <row r="30" spans="1:7" x14ac:dyDescent="0.3">
      <c r="A30" s="1396"/>
      <c r="B30" s="1397" t="s">
        <v>727</v>
      </c>
      <c r="C30" s="1398"/>
      <c r="D30" s="1398"/>
      <c r="E30" s="1398"/>
      <c r="F30" s="1398"/>
      <c r="G30" s="1399"/>
    </row>
    <row r="31" spans="1:7" x14ac:dyDescent="0.3">
      <c r="A31" s="1396"/>
      <c r="B31" s="1397" t="s">
        <v>728</v>
      </c>
      <c r="C31" s="1398"/>
      <c r="D31" s="1398"/>
      <c r="E31" s="1398"/>
      <c r="F31" s="1398"/>
      <c r="G31" s="1399"/>
    </row>
    <row r="32" spans="1:7" x14ac:dyDescent="0.3">
      <c r="A32" s="1396"/>
      <c r="B32" s="1397" t="s">
        <v>729</v>
      </c>
      <c r="C32" s="1398"/>
      <c r="D32" s="1398">
        <v>9800000</v>
      </c>
      <c r="E32" s="1398"/>
      <c r="F32" s="1398"/>
      <c r="G32" s="1399">
        <f>SUM(D32:F32)</f>
        <v>9800000</v>
      </c>
    </row>
    <row r="33" spans="1:7" ht="17.25" thickBot="1" x14ac:dyDescent="0.35">
      <c r="A33" s="1400"/>
      <c r="B33" s="1401" t="s">
        <v>730</v>
      </c>
      <c r="C33" s="1402"/>
      <c r="D33" s="1402"/>
      <c r="E33" s="1402"/>
      <c r="F33" s="1402"/>
      <c r="G33" s="1403"/>
    </row>
    <row r="34" spans="1:7" ht="17.25" thickBot="1" x14ac:dyDescent="0.35">
      <c r="A34" s="1404"/>
      <c r="B34" s="1407" t="s">
        <v>732</v>
      </c>
      <c r="C34" s="1405"/>
      <c r="D34" s="1405">
        <f>SUM(D32:D33)</f>
        <v>9800000</v>
      </c>
      <c r="E34" s="1405"/>
      <c r="F34" s="1405"/>
      <c r="G34" s="1406">
        <f>SUM(D34:F34)</f>
        <v>9800000</v>
      </c>
    </row>
    <row r="35" spans="1:7" ht="17.25" thickBot="1" x14ac:dyDescent="0.35">
      <c r="A35" s="1390"/>
      <c r="B35" s="1412" t="s">
        <v>733</v>
      </c>
      <c r="C35" s="1391">
        <f>SUM(C16-C34)</f>
        <v>1113808000</v>
      </c>
      <c r="D35" s="1391">
        <f t="shared" ref="D35:G35" si="1">SUM(D16-D34)</f>
        <v>880032000</v>
      </c>
      <c r="E35" s="1391">
        <f t="shared" si="1"/>
        <v>889832000</v>
      </c>
      <c r="F35" s="1391">
        <f t="shared" si="1"/>
        <v>889832000</v>
      </c>
      <c r="G35" s="1392">
        <f t="shared" si="1"/>
        <v>3773504000</v>
      </c>
    </row>
  </sheetData>
  <sheetProtection selectLockedCells="1" selectUnlockedCells="1"/>
  <mergeCells count="7">
    <mergeCell ref="A4:G4"/>
    <mergeCell ref="C5:D5"/>
    <mergeCell ref="F5:G5"/>
    <mergeCell ref="A6:A7"/>
    <mergeCell ref="B6:B7"/>
    <mergeCell ref="C6:F6"/>
    <mergeCell ref="G6:G7"/>
  </mergeCells>
  <pageMargins left="0.7" right="0.7" top="0.75" bottom="0.75" header="0.51180555555555551" footer="0.51180555555555551"/>
  <pageSetup paperSize="9" scale="67" firstPageNumber="0" fitToHeight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workbookViewId="0">
      <selection activeCell="B1" sqref="B1"/>
    </sheetView>
  </sheetViews>
  <sheetFormatPr defaultRowHeight="15" x14ac:dyDescent="0.25"/>
  <cols>
    <col min="1" max="1" width="5.5703125" style="262" customWidth="1"/>
    <col min="2" max="2" width="68.5703125" style="262" customWidth="1"/>
    <col min="3" max="3" width="19.42578125" style="262" customWidth="1"/>
  </cols>
  <sheetData>
    <row r="1" spans="1:3" s="100" customFormat="1" ht="16.5" x14ac:dyDescent="0.3">
      <c r="A1" s="263"/>
      <c r="B1" s="1" t="s">
        <v>762</v>
      </c>
      <c r="C1" s="263"/>
    </row>
    <row r="2" spans="1:3" s="100" customFormat="1" ht="14.25" x14ac:dyDescent="0.3">
      <c r="A2" s="263"/>
      <c r="B2" s="101" t="s">
        <v>625</v>
      </c>
      <c r="C2" s="263"/>
    </row>
    <row r="3" spans="1:3" ht="43.9" customHeight="1" x14ac:dyDescent="0.25">
      <c r="A3" s="1674" t="s">
        <v>571</v>
      </c>
      <c r="B3" s="1674"/>
      <c r="C3" s="1674"/>
    </row>
    <row r="4" spans="1:3" ht="17.25" x14ac:dyDescent="0.3">
      <c r="A4" s="264"/>
      <c r="B4" s="264"/>
      <c r="C4" s="265" t="s">
        <v>567</v>
      </c>
    </row>
    <row r="5" spans="1:3" ht="30" x14ac:dyDescent="0.25">
      <c r="A5" s="266" t="s">
        <v>568</v>
      </c>
      <c r="B5" s="267" t="s">
        <v>572</v>
      </c>
      <c r="C5" s="268" t="s">
        <v>523</v>
      </c>
    </row>
    <row r="6" spans="1:3" x14ac:dyDescent="0.25">
      <c r="A6" s="269">
        <v>1</v>
      </c>
      <c r="B6" s="270">
        <v>2</v>
      </c>
      <c r="C6" s="271">
        <v>3</v>
      </c>
    </row>
    <row r="7" spans="1:3" ht="15.75" x14ac:dyDescent="0.3">
      <c r="A7" s="272" t="s">
        <v>3</v>
      </c>
      <c r="B7" s="273" t="s">
        <v>573</v>
      </c>
      <c r="C7" s="274">
        <v>1027400</v>
      </c>
    </row>
    <row r="8" spans="1:3" ht="30" x14ac:dyDescent="0.3">
      <c r="A8" s="275" t="s">
        <v>5</v>
      </c>
      <c r="B8" s="276" t="s">
        <v>574</v>
      </c>
      <c r="C8" s="277">
        <v>67800</v>
      </c>
    </row>
    <row r="9" spans="1:3" ht="15.75" x14ac:dyDescent="0.3">
      <c r="A9" s="275" t="s">
        <v>7</v>
      </c>
      <c r="B9" s="278" t="s">
        <v>575</v>
      </c>
      <c r="C9" s="277"/>
    </row>
    <row r="10" spans="1:3" ht="30" x14ac:dyDescent="0.3">
      <c r="A10" s="275" t="s">
        <v>9</v>
      </c>
      <c r="B10" s="278" t="s">
        <v>576</v>
      </c>
      <c r="C10" s="277"/>
    </row>
    <row r="11" spans="1:3" ht="15.75" x14ac:dyDescent="0.3">
      <c r="A11" s="275" t="s">
        <v>11</v>
      </c>
      <c r="B11" s="278" t="s">
        <v>577</v>
      </c>
      <c r="C11" s="277">
        <v>5336</v>
      </c>
    </row>
    <row r="12" spans="1:3" ht="15.75" x14ac:dyDescent="0.3">
      <c r="A12" s="279" t="s">
        <v>92</v>
      </c>
      <c r="B12" s="280" t="s">
        <v>578</v>
      </c>
      <c r="C12" s="281"/>
    </row>
    <row r="13" spans="1:3" ht="15.75" x14ac:dyDescent="0.3">
      <c r="A13" s="1684" t="s">
        <v>579</v>
      </c>
      <c r="B13" s="1684"/>
      <c r="C13" s="282">
        <f>SUM(C7:C12)</f>
        <v>1100536</v>
      </c>
    </row>
    <row r="14" spans="1:3" ht="36" customHeight="1" x14ac:dyDescent="0.25">
      <c r="A14" s="1685" t="s">
        <v>580</v>
      </c>
      <c r="B14" s="1685"/>
      <c r="C14" s="1685"/>
    </row>
  </sheetData>
  <sheetProtection selectLockedCells="1" selectUnlockedCells="1"/>
  <mergeCells count="3">
    <mergeCell ref="A3:C3"/>
    <mergeCell ref="A13:B13"/>
    <mergeCell ref="A14:C14"/>
  </mergeCells>
  <pageMargins left="0.7" right="0.7" top="0.75" bottom="0.75" header="0.51180555555555551" footer="0.51180555555555551"/>
  <pageSetup paperSize="9" scale="93" firstPageNumber="0" fitToHeight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5" sqref="R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B1" sqref="B1"/>
    </sheetView>
  </sheetViews>
  <sheetFormatPr defaultRowHeight="15" x14ac:dyDescent="0.25"/>
  <cols>
    <col min="1" max="1" width="5.5703125" style="262" customWidth="1"/>
    <col min="2" max="2" width="66.5703125" style="262" customWidth="1"/>
    <col min="3" max="3" width="27" style="262" customWidth="1"/>
  </cols>
  <sheetData>
    <row r="1" spans="1:3" s="1416" customFormat="1" ht="18" x14ac:dyDescent="0.35">
      <c r="A1" s="1415"/>
      <c r="B1" s="1414" t="s">
        <v>763</v>
      </c>
      <c r="C1" s="1415"/>
    </row>
    <row r="2" spans="1:3" ht="15.75" x14ac:dyDescent="0.3">
      <c r="B2" s="101" t="s">
        <v>644</v>
      </c>
    </row>
    <row r="3" spans="1:3" ht="34.15" customHeight="1" x14ac:dyDescent="0.25">
      <c r="A3" s="1674" t="s">
        <v>626</v>
      </c>
      <c r="B3" s="1674"/>
      <c r="C3" s="1674"/>
    </row>
    <row r="4" spans="1:3" ht="17.25" x14ac:dyDescent="0.3">
      <c r="A4" s="264"/>
      <c r="B4" s="264"/>
      <c r="C4" s="265" t="s">
        <v>567</v>
      </c>
    </row>
    <row r="5" spans="1:3" ht="30" x14ac:dyDescent="0.25">
      <c r="A5" s="283" t="s">
        <v>568</v>
      </c>
      <c r="B5" s="284" t="s">
        <v>581</v>
      </c>
      <c r="C5" s="285" t="s">
        <v>582</v>
      </c>
    </row>
    <row r="6" spans="1:3" x14ac:dyDescent="0.25">
      <c r="A6" s="269">
        <v>1</v>
      </c>
      <c r="B6" s="270">
        <v>2</v>
      </c>
      <c r="C6" s="271">
        <v>3</v>
      </c>
    </row>
    <row r="7" spans="1:3" ht="15.75" x14ac:dyDescent="0.3">
      <c r="A7" s="286" t="s">
        <v>3</v>
      </c>
      <c r="B7" s="287"/>
      <c r="C7" s="288"/>
    </row>
    <row r="8" spans="1:3" ht="15.75" x14ac:dyDescent="0.3">
      <c r="A8" s="275" t="s">
        <v>5</v>
      </c>
      <c r="B8" s="289"/>
      <c r="C8" s="277"/>
    </row>
    <row r="9" spans="1:3" ht="15.75" x14ac:dyDescent="0.3">
      <c r="A9" s="290" t="s">
        <v>7</v>
      </c>
      <c r="B9" s="291"/>
      <c r="C9" s="292"/>
    </row>
    <row r="10" spans="1:3" ht="22.15" customHeight="1" x14ac:dyDescent="0.3">
      <c r="A10" s="293" t="s">
        <v>9</v>
      </c>
      <c r="B10" s="294" t="s">
        <v>583</v>
      </c>
      <c r="C10" s="282">
        <f>SUM(C7:C9)</f>
        <v>0</v>
      </c>
    </row>
  </sheetData>
  <sheetProtection selectLockedCells="1" selectUnlockedCells="1"/>
  <mergeCells count="1">
    <mergeCell ref="A3:C3"/>
  </mergeCells>
  <pageMargins left="0.7" right="0.7" top="0.75" bottom="0.75" header="0.51180555555555551" footer="0.51180555555555551"/>
  <pageSetup paperSize="9" scale="88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54"/>
  <sheetViews>
    <sheetView view="pageBreakPreview" zoomScale="75" zoomScaleNormal="75" zoomScaleSheetLayoutView="75" workbookViewId="0">
      <selection activeCell="B1" sqref="B1"/>
    </sheetView>
  </sheetViews>
  <sheetFormatPr defaultRowHeight="16.5" x14ac:dyDescent="0.25"/>
  <cols>
    <col min="1" max="1" width="9.42578125" style="1" customWidth="1"/>
    <col min="2" max="2" width="91.5703125" style="1" customWidth="1"/>
    <col min="3" max="3" width="13.7109375" style="2" customWidth="1"/>
    <col min="4" max="4" width="14" style="3" customWidth="1"/>
    <col min="5" max="5" width="13.7109375" style="640" customWidth="1"/>
    <col min="6" max="6" width="9.7109375" style="4" customWidth="1"/>
    <col min="7" max="7" width="10" style="4" customWidth="1"/>
    <col min="8" max="8" width="9.42578125" style="4" customWidth="1"/>
    <col min="9" max="10" width="9.140625" style="4"/>
    <col min="11" max="11" width="10" style="4" customWidth="1"/>
    <col min="12" max="12" width="9.140625" style="4"/>
    <col min="13" max="13" width="10.5703125" style="4" customWidth="1"/>
    <col min="14" max="14" width="10" style="4" customWidth="1"/>
    <col min="15" max="15" width="9.140625" style="4"/>
    <col min="16" max="16" width="10" style="4" customWidth="1"/>
    <col min="17" max="16384" width="9.140625" style="4"/>
  </cols>
  <sheetData>
    <row r="1" spans="1:13" s="5" customFormat="1" x14ac:dyDescent="0.25">
      <c r="A1" s="6"/>
      <c r="B1" s="296" t="s">
        <v>742</v>
      </c>
      <c r="C1" s="7"/>
      <c r="D1" s="8"/>
      <c r="E1" s="627"/>
    </row>
    <row r="2" spans="1:13" s="5" customFormat="1" x14ac:dyDescent="0.2">
      <c r="A2" s="6"/>
      <c r="B2" s="6" t="s">
        <v>616</v>
      </c>
      <c r="C2" s="7"/>
      <c r="D2" s="8"/>
      <c r="E2" s="627"/>
    </row>
    <row r="3" spans="1:13" ht="22.15" customHeight="1" x14ac:dyDescent="0.25">
      <c r="A3" s="1487" t="s">
        <v>12</v>
      </c>
      <c r="B3" s="1487"/>
      <c r="C3" s="1487"/>
      <c r="D3" s="9"/>
      <c r="E3" s="627"/>
    </row>
    <row r="4" spans="1:13" ht="15.75" thickBot="1" x14ac:dyDescent="0.3">
      <c r="A4" s="1488" t="s">
        <v>13</v>
      </c>
      <c r="B4" s="1488"/>
      <c r="C4" s="10"/>
      <c r="D4" s="297"/>
      <c r="E4" s="503" t="s">
        <v>14</v>
      </c>
    </row>
    <row r="5" spans="1:13" ht="45.75" thickBot="1" x14ac:dyDescent="0.3">
      <c r="A5" s="11" t="s">
        <v>15</v>
      </c>
      <c r="B5" s="12" t="s">
        <v>16</v>
      </c>
      <c r="C5" s="13" t="s">
        <v>615</v>
      </c>
      <c r="D5" s="13" t="s">
        <v>615</v>
      </c>
      <c r="E5" s="628" t="s">
        <v>17</v>
      </c>
    </row>
    <row r="6" spans="1:13" ht="17.25" x14ac:dyDescent="0.25">
      <c r="A6" s="14">
        <v>1</v>
      </c>
      <c r="B6" s="15">
        <v>2</v>
      </c>
      <c r="C6" s="16">
        <v>3</v>
      </c>
      <c r="D6" s="17">
        <v>5</v>
      </c>
      <c r="E6" s="629">
        <v>6</v>
      </c>
    </row>
    <row r="7" spans="1:13" ht="17.25" x14ac:dyDescent="0.25">
      <c r="A7" s="18" t="s">
        <v>3</v>
      </c>
      <c r="B7" s="19" t="s">
        <v>18</v>
      </c>
      <c r="C7" s="20">
        <f>C8+C9+C10+C11+C12</f>
        <v>967998</v>
      </c>
      <c r="D7" s="20">
        <f>D8+D9+D10+D11+D12</f>
        <v>967998</v>
      </c>
      <c r="E7" s="630">
        <f>E8+E9+E10+E11+E12</f>
        <v>0</v>
      </c>
    </row>
    <row r="8" spans="1:13" x14ac:dyDescent="0.3">
      <c r="A8" s="21" t="s">
        <v>19</v>
      </c>
      <c r="B8" s="22" t="s">
        <v>20</v>
      </c>
      <c r="C8" s="23">
        <f>SUM('2. Önk.bev.'!F8)</f>
        <v>192742</v>
      </c>
      <c r="D8" s="24">
        <f>SUM('1. Bevételek_kiadások_összesen'!C8+'1. Bevételek_kiadások_összesen'!E8)</f>
        <v>192742</v>
      </c>
      <c r="E8" s="631">
        <f>SUM('2. Önk.bev.'!F10)</f>
        <v>0</v>
      </c>
      <c r="F8" s="25"/>
      <c r="G8" s="26"/>
      <c r="H8" s="26"/>
      <c r="M8" s="26"/>
    </row>
    <row r="9" spans="1:13" x14ac:dyDescent="0.3">
      <c r="A9" s="27" t="s">
        <v>21</v>
      </c>
      <c r="B9" s="28" t="s">
        <v>22</v>
      </c>
      <c r="C9" s="29">
        <f>SUM('2. Önk.bev.'!F11)</f>
        <v>350165</v>
      </c>
      <c r="D9" s="24">
        <f>SUM('1. Bevételek_kiadások_összesen'!C9+'1. Bevételek_kiadások_összesen'!E9)</f>
        <v>350165</v>
      </c>
      <c r="E9" s="632">
        <f>SUM('2. Önk.bev.'!F13)</f>
        <v>0</v>
      </c>
      <c r="F9" s="25"/>
      <c r="G9" s="26"/>
      <c r="H9" s="26"/>
      <c r="M9" s="26"/>
    </row>
    <row r="10" spans="1:13" x14ac:dyDescent="0.3">
      <c r="A10" s="27" t="s">
        <v>23</v>
      </c>
      <c r="B10" s="28" t="s">
        <v>24</v>
      </c>
      <c r="C10" s="29">
        <f>SUM('2. Önk.bev.'!F14)</f>
        <v>364694</v>
      </c>
      <c r="D10" s="24">
        <f>SUM('1. Bevételek_kiadások_összesen'!C10+'1. Bevételek_kiadások_összesen'!E10)</f>
        <v>364694</v>
      </c>
      <c r="E10" s="632">
        <f>SUM('2. Önk.bev.'!F16)</f>
        <v>0</v>
      </c>
      <c r="F10" s="25"/>
      <c r="G10" s="26"/>
      <c r="H10" s="26"/>
      <c r="M10" s="26"/>
    </row>
    <row r="11" spans="1:13" x14ac:dyDescent="0.3">
      <c r="A11" s="27" t="s">
        <v>25</v>
      </c>
      <c r="B11" s="28" t="s">
        <v>26</v>
      </c>
      <c r="C11" s="29">
        <f>SUM('2. Önk.bev.'!F17)</f>
        <v>25781</v>
      </c>
      <c r="D11" s="24">
        <f>SUM('1. Bevételek_kiadások_összesen'!C11+'1. Bevételek_kiadások_összesen'!E11)</f>
        <v>25781</v>
      </c>
      <c r="E11" s="632">
        <f>SUM('2. Önk.bev.'!F19)</f>
        <v>0</v>
      </c>
      <c r="F11" s="25"/>
      <c r="G11" s="26"/>
      <c r="H11" s="26"/>
      <c r="M11" s="26"/>
    </row>
    <row r="12" spans="1:13" x14ac:dyDescent="0.3">
      <c r="A12" s="27" t="s">
        <v>27</v>
      </c>
      <c r="B12" s="28" t="s">
        <v>28</v>
      </c>
      <c r="C12" s="29">
        <f>SUM('2. Önk.bev.'!F20)</f>
        <v>34616</v>
      </c>
      <c r="D12" s="24">
        <f>SUM('1. Bevételek_kiadások_összesen'!C12+'1. Bevételek_kiadások_összesen'!E12)</f>
        <v>34616</v>
      </c>
      <c r="E12" s="633">
        <f>SUM('2. Önk.bev.'!F22)</f>
        <v>0</v>
      </c>
      <c r="F12" s="25"/>
      <c r="G12" s="26"/>
      <c r="H12" s="26"/>
      <c r="M12" s="26"/>
    </row>
    <row r="13" spans="1:13" ht="17.25" x14ac:dyDescent="0.25">
      <c r="A13" s="18" t="s">
        <v>5</v>
      </c>
      <c r="B13" s="30" t="s">
        <v>29</v>
      </c>
      <c r="C13" s="31">
        <f>C14+C15+C16+C17+C18</f>
        <v>750693</v>
      </c>
      <c r="D13" s="31">
        <f>D14+D15+D16+D17+D18</f>
        <v>1151673</v>
      </c>
      <c r="E13" s="634">
        <f>E14+E15+E16+E17+E18</f>
        <v>400980</v>
      </c>
      <c r="F13" s="25"/>
      <c r="M13" s="26"/>
    </row>
    <row r="14" spans="1:13" x14ac:dyDescent="0.3">
      <c r="A14" s="21" t="s">
        <v>30</v>
      </c>
      <c r="B14" s="22" t="s">
        <v>31</v>
      </c>
      <c r="C14" s="23"/>
      <c r="D14" s="24">
        <f>SUM('1. Bevételek_kiadások_összesen'!C14+'1. Bevételek_kiadások_összesen'!E14)</f>
        <v>0</v>
      </c>
      <c r="E14" s="631">
        <f>'2. Önk.bev.'!G106</f>
        <v>0</v>
      </c>
      <c r="F14" s="25"/>
      <c r="M14" s="26"/>
    </row>
    <row r="15" spans="1:13" x14ac:dyDescent="0.3">
      <c r="A15" s="27" t="s">
        <v>32</v>
      </c>
      <c r="B15" s="28" t="s">
        <v>33</v>
      </c>
      <c r="C15" s="29"/>
      <c r="D15" s="24">
        <f>SUM('1. Bevételek_kiadások_összesen'!C15+'1. Bevételek_kiadások_összesen'!E15)</f>
        <v>0</v>
      </c>
      <c r="E15" s="632"/>
      <c r="F15" s="25"/>
    </row>
    <row r="16" spans="1:13" x14ac:dyDescent="0.3">
      <c r="A16" s="27" t="s">
        <v>34</v>
      </c>
      <c r="B16" s="28" t="s">
        <v>35</v>
      </c>
      <c r="C16" s="29"/>
      <c r="D16" s="24">
        <f>SUM('1. Bevételek_kiadások_összesen'!C16+'1. Bevételek_kiadások_összesen'!E16)</f>
        <v>0</v>
      </c>
      <c r="E16" s="632"/>
      <c r="F16" s="25"/>
    </row>
    <row r="17" spans="1:15" x14ac:dyDescent="0.3">
      <c r="A17" s="27" t="s">
        <v>36</v>
      </c>
      <c r="B17" s="28" t="s">
        <v>37</v>
      </c>
      <c r="C17" s="29"/>
      <c r="D17" s="24">
        <f>SUM('1. Bevételek_kiadások_összesen'!C17+'1. Bevételek_kiadások_összesen'!E17)</f>
        <v>0</v>
      </c>
      <c r="E17" s="632"/>
      <c r="F17" s="25"/>
    </row>
    <row r="18" spans="1:15" x14ac:dyDescent="0.3">
      <c r="A18" s="27" t="s">
        <v>38</v>
      </c>
      <c r="B18" s="28" t="s">
        <v>39</v>
      </c>
      <c r="C18" s="29">
        <f>SUM('2. Önk.bev.'!G116)</f>
        <v>750693</v>
      </c>
      <c r="D18" s="24">
        <f>E18+C18</f>
        <v>1151673</v>
      </c>
      <c r="E18" s="632">
        <f>SUM('2. Önk.bev.'!G118+'4. Int.bev.'!G80)</f>
        <v>400980</v>
      </c>
      <c r="F18" s="25"/>
    </row>
    <row r="19" spans="1:15" ht="17.25" x14ac:dyDescent="0.35">
      <c r="A19" s="32" t="s">
        <v>40</v>
      </c>
      <c r="B19" s="33" t="s">
        <v>41</v>
      </c>
      <c r="C19" s="34">
        <v>551230</v>
      </c>
      <c r="D19" s="24">
        <v>551230</v>
      </c>
      <c r="E19" s="635"/>
      <c r="F19" s="25"/>
    </row>
    <row r="20" spans="1:15" ht="17.25" x14ac:dyDescent="0.25">
      <c r="A20" s="18" t="s">
        <v>7</v>
      </c>
      <c r="B20" s="19" t="s">
        <v>42</v>
      </c>
      <c r="C20" s="20">
        <f>C21+C22+C23+C24+C25</f>
        <v>1472384</v>
      </c>
      <c r="D20" s="20">
        <f>D21+D22+D23+D24+D25</f>
        <v>1492370</v>
      </c>
      <c r="E20" s="630">
        <f>E21+E22+E23+E24+E25</f>
        <v>19986</v>
      </c>
      <c r="F20" s="25"/>
    </row>
    <row r="21" spans="1:15" x14ac:dyDescent="0.3">
      <c r="A21" s="21" t="s">
        <v>43</v>
      </c>
      <c r="B21" s="22" t="s">
        <v>44</v>
      </c>
      <c r="C21" s="23"/>
      <c r="D21" s="24">
        <f>SUM('1. Bevételek_kiadások_összesen'!C21+'1. Bevételek_kiadások_összesen'!E21)</f>
        <v>0</v>
      </c>
      <c r="E21" s="631">
        <v>0</v>
      </c>
      <c r="F21" s="25"/>
    </row>
    <row r="22" spans="1:15" x14ac:dyDescent="0.3">
      <c r="A22" s="27" t="s">
        <v>45</v>
      </c>
      <c r="B22" s="28" t="s">
        <v>46</v>
      </c>
      <c r="C22" s="29"/>
      <c r="D22" s="24">
        <f>SUM('1. Bevételek_kiadások_összesen'!C22+'1. Bevételek_kiadások_összesen'!E22)</f>
        <v>0</v>
      </c>
      <c r="E22" s="632"/>
      <c r="F22" s="25"/>
    </row>
    <row r="23" spans="1:15" x14ac:dyDescent="0.3">
      <c r="A23" s="27" t="s">
        <v>47</v>
      </c>
      <c r="B23" s="28" t="s">
        <v>48</v>
      </c>
      <c r="C23" s="29"/>
      <c r="D23" s="24">
        <f>SUM('1. Bevételek_kiadások_összesen'!C23+'1. Bevételek_kiadások_összesen'!E23)</f>
        <v>0</v>
      </c>
      <c r="E23" s="632"/>
      <c r="F23" s="25"/>
    </row>
    <row r="24" spans="1:15" x14ac:dyDescent="0.3">
      <c r="A24" s="27" t="s">
        <v>49</v>
      </c>
      <c r="B24" s="28" t="s">
        <v>50</v>
      </c>
      <c r="C24" s="29"/>
      <c r="D24" s="24">
        <f>SUM('1. Bevételek_kiadások_összesen'!C24+'1. Bevételek_kiadások_összesen'!E24)</f>
        <v>0</v>
      </c>
      <c r="E24" s="632"/>
      <c r="F24" s="25"/>
    </row>
    <row r="25" spans="1:15" x14ac:dyDescent="0.3">
      <c r="A25" s="27" t="s">
        <v>51</v>
      </c>
      <c r="B25" s="28" t="s">
        <v>52</v>
      </c>
      <c r="C25" s="29">
        <v>1472384</v>
      </c>
      <c r="D25" s="24">
        <f>SUM('1. Bevételek_kiadások_összesen'!C25+'1. Bevételek_kiadások_összesen'!E25)</f>
        <v>1492370</v>
      </c>
      <c r="E25" s="632">
        <f>SUM('2. Önk.bev.'!K118+'4. Int.bev.'!K80)</f>
        <v>19986</v>
      </c>
      <c r="F25" s="25"/>
    </row>
    <row r="26" spans="1:15" x14ac:dyDescent="0.3">
      <c r="A26" s="32" t="s">
        <v>53</v>
      </c>
      <c r="B26" s="35" t="s">
        <v>54</v>
      </c>
      <c r="C26" s="36">
        <v>960064</v>
      </c>
      <c r="D26" s="24">
        <f>SUM('1. Bevételek_kiadások_összesen'!C26+'1. Bevételek_kiadások_összesen'!E26)</f>
        <v>960064</v>
      </c>
      <c r="E26" s="635">
        <v>0</v>
      </c>
      <c r="F26" s="25"/>
    </row>
    <row r="27" spans="1:15" ht="17.25" x14ac:dyDescent="0.25">
      <c r="A27" s="18" t="s">
        <v>55</v>
      </c>
      <c r="B27" s="19" t="s">
        <v>56</v>
      </c>
      <c r="C27" s="20">
        <f>C28+C29+C32+C33+C34</f>
        <v>1027400</v>
      </c>
      <c r="D27" s="20">
        <f>SUM(D28+D30+D31+D32+D33+D34)</f>
        <v>1027400</v>
      </c>
      <c r="E27" s="630">
        <f>SUM(E28+E30+E31+E32+E33+E34)</f>
        <v>0</v>
      </c>
      <c r="F27" s="25"/>
    </row>
    <row r="28" spans="1:15" x14ac:dyDescent="0.25">
      <c r="A28" s="37" t="s">
        <v>57</v>
      </c>
      <c r="B28" s="38" t="s">
        <v>58</v>
      </c>
      <c r="C28" s="39">
        <f>SUM('2. Önk.bev.'!H29)</f>
        <v>0</v>
      </c>
      <c r="D28" s="24">
        <f>SUM('1. Bevételek_kiadások_összesen'!C28+'1. Bevételek_kiadások_összesen'!E28)</f>
        <v>0</v>
      </c>
      <c r="E28" s="631"/>
      <c r="F28" s="25"/>
    </row>
    <row r="29" spans="1:15" x14ac:dyDescent="0.3">
      <c r="A29" s="27" t="s">
        <v>59</v>
      </c>
      <c r="B29" s="28" t="s">
        <v>60</v>
      </c>
      <c r="C29" s="29">
        <f>SUM(C30+C31)</f>
        <v>976679</v>
      </c>
      <c r="D29" s="24">
        <f>SUM('1. Bevételek_kiadások_összesen'!C29+'1. Bevételek_kiadások_összesen'!E29)</f>
        <v>976679</v>
      </c>
      <c r="E29" s="636"/>
      <c r="F29" s="25"/>
      <c r="O29" s="25"/>
    </row>
    <row r="30" spans="1:15" ht="17.25" x14ac:dyDescent="0.35">
      <c r="A30" s="27" t="s">
        <v>61</v>
      </c>
      <c r="B30" s="40" t="s">
        <v>62</v>
      </c>
      <c r="C30" s="29">
        <f>SUM('2. Önk.bev.'!H32+'2. Önk.bev.'!H35)</f>
        <v>331679</v>
      </c>
      <c r="D30" s="24">
        <f>SUM('1. Bevételek_kiadások_összesen'!C30+'1. Bevételek_kiadások_összesen'!E30)</f>
        <v>331679</v>
      </c>
      <c r="E30" s="632"/>
      <c r="F30" s="25"/>
      <c r="O30" s="25"/>
    </row>
    <row r="31" spans="1:15" ht="17.25" x14ac:dyDescent="0.35">
      <c r="A31" s="27" t="s">
        <v>63</v>
      </c>
      <c r="B31" s="40" t="s">
        <v>64</v>
      </c>
      <c r="C31" s="41">
        <f>SUM('2. Önk.bev.'!H38)</f>
        <v>645000</v>
      </c>
      <c r="D31" s="24">
        <f>SUM('1. Bevételek_kiadások_összesen'!C31+'1. Bevételek_kiadások_összesen'!E31)</f>
        <v>645000</v>
      </c>
      <c r="E31" s="632"/>
      <c r="F31" s="25"/>
      <c r="O31" s="25"/>
    </row>
    <row r="32" spans="1:15" x14ac:dyDescent="0.3">
      <c r="A32" s="27" t="s">
        <v>65</v>
      </c>
      <c r="B32" s="28" t="s">
        <v>66</v>
      </c>
      <c r="C32" s="29">
        <f>SUM('2. Önk.bev.'!H41)</f>
        <v>42285</v>
      </c>
      <c r="D32" s="24">
        <f>SUM('1. Bevételek_kiadások_összesen'!C32+'1. Bevételek_kiadások_összesen'!E32)</f>
        <v>42285</v>
      </c>
      <c r="E32" s="632"/>
      <c r="F32" s="25"/>
      <c r="O32" s="25"/>
    </row>
    <row r="33" spans="1:15" x14ac:dyDescent="0.3">
      <c r="A33" s="27" t="s">
        <v>67</v>
      </c>
      <c r="B33" s="28" t="s">
        <v>68</v>
      </c>
      <c r="C33" s="36">
        <f>SUM('2. Önk.bev.'!H44)</f>
        <v>700</v>
      </c>
      <c r="D33" s="24">
        <f>SUM('1. Bevételek_kiadások_összesen'!C33+'1. Bevételek_kiadások_összesen'!E33)</f>
        <v>700</v>
      </c>
      <c r="E33" s="632"/>
      <c r="F33" s="25"/>
      <c r="O33" s="25"/>
    </row>
    <row r="34" spans="1:15" x14ac:dyDescent="0.3">
      <c r="A34" s="32" t="s">
        <v>69</v>
      </c>
      <c r="B34" s="35" t="s">
        <v>70</v>
      </c>
      <c r="C34" s="36">
        <f>SUM('2. Önk.bev.'!H47+'2. Önk.bev.'!H50)</f>
        <v>7736</v>
      </c>
      <c r="D34" s="24">
        <f>SUM('1. Bevételek_kiadások_összesen'!C34+'1. Bevételek_kiadások_összesen'!E34)</f>
        <v>7736</v>
      </c>
      <c r="E34" s="635"/>
      <c r="F34" s="25"/>
      <c r="O34" s="25"/>
    </row>
    <row r="35" spans="1:15" ht="17.25" x14ac:dyDescent="0.25">
      <c r="A35" s="18" t="s">
        <v>11</v>
      </c>
      <c r="B35" s="19" t="s">
        <v>71</v>
      </c>
      <c r="C35" s="20">
        <f>SUM(C36:C45)</f>
        <v>347025</v>
      </c>
      <c r="D35" s="20">
        <f>SUM(D36:D45)</f>
        <v>347864</v>
      </c>
      <c r="E35" s="630">
        <f>SUM(E36:E45)</f>
        <v>839</v>
      </c>
      <c r="F35" s="25"/>
      <c r="O35" s="25"/>
    </row>
    <row r="36" spans="1:15" x14ac:dyDescent="0.3">
      <c r="A36" s="21" t="s">
        <v>72</v>
      </c>
      <c r="B36" s="22" t="s">
        <v>73</v>
      </c>
      <c r="C36" s="23">
        <v>0</v>
      </c>
      <c r="D36" s="24">
        <f>SUM('1. Bevételek_kiadások_összesen'!C36+'1. Bevételek_kiadások_összesen'!E36)</f>
        <v>0</v>
      </c>
      <c r="E36" s="631"/>
      <c r="F36" s="25"/>
    </row>
    <row r="37" spans="1:15" ht="17.25" x14ac:dyDescent="0.3">
      <c r="A37" s="27" t="s">
        <v>74</v>
      </c>
      <c r="B37" s="28" t="s">
        <v>75</v>
      </c>
      <c r="C37" s="23">
        <v>70377</v>
      </c>
      <c r="D37" s="24">
        <f>SUM('1. Bevételek_kiadások_összesen'!C37+'1. Bevételek_kiadások_összesen'!E37)</f>
        <v>70477</v>
      </c>
      <c r="E37" s="673">
        <f>SUM('2. Önk.bev.'!I64)</f>
        <v>100</v>
      </c>
      <c r="F37" s="25"/>
    </row>
    <row r="38" spans="1:15" x14ac:dyDescent="0.3">
      <c r="A38" s="27" t="s">
        <v>76</v>
      </c>
      <c r="B38" s="28" t="s">
        <v>77</v>
      </c>
      <c r="C38" s="23">
        <v>20058</v>
      </c>
      <c r="D38" s="24">
        <f>SUM('1. Bevételek_kiadások_összesen'!C38+'1. Bevételek_kiadások_összesen'!E38)</f>
        <v>20058</v>
      </c>
      <c r="E38" s="632">
        <f>SUM('2. Önk.bev.'!I73+'2. Önk.bev.'!I76+'4. Int.bev.'!I53)</f>
        <v>0</v>
      </c>
      <c r="F38" s="25"/>
    </row>
    <row r="39" spans="1:15" x14ac:dyDescent="0.3">
      <c r="A39" s="27" t="s">
        <v>78</v>
      </c>
      <c r="B39" s="28" t="s">
        <v>79</v>
      </c>
      <c r="C39" s="23">
        <v>128693</v>
      </c>
      <c r="D39" s="24">
        <f>SUM('1. Bevételek_kiadások_összesen'!C39+'1. Bevételek_kiadások_összesen'!E39)</f>
        <v>129254</v>
      </c>
      <c r="E39" s="24">
        <f>SUM('2. Önk.bev.'!I61)</f>
        <v>561</v>
      </c>
      <c r="F39" s="25"/>
    </row>
    <row r="40" spans="1:15" x14ac:dyDescent="0.3">
      <c r="A40" s="27" t="s">
        <v>80</v>
      </c>
      <c r="B40" s="28" t="s">
        <v>81</v>
      </c>
      <c r="C40" s="23">
        <f>SUM('2. Önk.bev.'!I83+'4. Int.bev.'!I9+'4. Int.bev.'!I23+'4. Int.bev.'!I37)</f>
        <v>74392</v>
      </c>
      <c r="D40" s="24">
        <f>SUM('1. Bevételek_kiadások_összesen'!C40+'1. Bevételek_kiadások_összesen'!E40)</f>
        <v>74392</v>
      </c>
      <c r="E40" s="632"/>
      <c r="F40" s="25"/>
    </row>
    <row r="41" spans="1:15" x14ac:dyDescent="0.3">
      <c r="A41" s="27" t="s">
        <v>82</v>
      </c>
      <c r="B41" s="28" t="s">
        <v>83</v>
      </c>
      <c r="C41" s="23">
        <v>30827</v>
      </c>
      <c r="D41" s="24">
        <f>SUM('1. Bevételek_kiadások_összesen'!C41+'1. Bevételek_kiadások_összesen'!E41)</f>
        <v>31005</v>
      </c>
      <c r="E41" s="632">
        <f>SUM('2. Önk.bev.'!I88+'4. Int.bev.'!I14+'4. Int.bev.'!I31+'4. Int.bev.'!I56)</f>
        <v>178</v>
      </c>
      <c r="F41" s="25"/>
    </row>
    <row r="42" spans="1:15" x14ac:dyDescent="0.3">
      <c r="A42" s="27" t="s">
        <v>84</v>
      </c>
      <c r="B42" s="28" t="s">
        <v>85</v>
      </c>
      <c r="C42" s="23">
        <v>12000</v>
      </c>
      <c r="D42" s="24">
        <f>SUM('1. Bevételek_kiadások_összesen'!C42+'1. Bevételek_kiadások_összesen'!E42)</f>
        <v>12000</v>
      </c>
      <c r="E42" s="632">
        <f>SUM('4. Int.bev.'!I20)</f>
        <v>0</v>
      </c>
      <c r="F42" s="25"/>
    </row>
    <row r="43" spans="1:15" x14ac:dyDescent="0.3">
      <c r="A43" s="27" t="s">
        <v>86</v>
      </c>
      <c r="B43" s="28" t="s">
        <v>87</v>
      </c>
      <c r="C43" s="23">
        <v>3460</v>
      </c>
      <c r="D43" s="24">
        <f>SUM('1. Bevételek_kiadások_összesen'!C43+'1. Bevételek_kiadások_összesen'!E43)</f>
        <v>3460</v>
      </c>
      <c r="E43" s="632">
        <f>SUM('2. Önk.bev.'!I94+'4. Int.bev.'!I17+'4. Int.bev.'!I28+'4. Int.bev.'!I42)</f>
        <v>0</v>
      </c>
      <c r="F43" s="25"/>
    </row>
    <row r="44" spans="1:15" x14ac:dyDescent="0.3">
      <c r="A44" s="27" t="s">
        <v>88</v>
      </c>
      <c r="B44" s="28" t="s">
        <v>89</v>
      </c>
      <c r="C44" s="23"/>
      <c r="D44" s="24">
        <f>SUM('1. Bevételek_kiadások_összesen'!C44+'1. Bevételek_kiadások_összesen'!E44)</f>
        <v>0</v>
      </c>
      <c r="E44" s="632"/>
      <c r="F44" s="25"/>
    </row>
    <row r="45" spans="1:15" x14ac:dyDescent="0.3">
      <c r="A45" s="32" t="s">
        <v>90</v>
      </c>
      <c r="B45" s="35" t="s">
        <v>91</v>
      </c>
      <c r="C45" s="42">
        <v>7218</v>
      </c>
      <c r="D45" s="24">
        <f>SUM('1. Bevételek_kiadások_összesen'!C45+'1. Bevételek_kiadások_összesen'!E45)</f>
        <v>7218</v>
      </c>
      <c r="E45" s="635">
        <v>0</v>
      </c>
      <c r="F45" s="25"/>
    </row>
    <row r="46" spans="1:15" ht="17.25" x14ac:dyDescent="0.25">
      <c r="A46" s="18" t="s">
        <v>92</v>
      </c>
      <c r="B46" s="19" t="s">
        <v>93</v>
      </c>
      <c r="C46" s="20">
        <f>C47+C48+C49+C50+C51</f>
        <v>520</v>
      </c>
      <c r="D46" s="20">
        <f>D47+D48+D49+D50+D51</f>
        <v>520</v>
      </c>
      <c r="E46" s="630">
        <f>E47+E48+E49+E50+E51</f>
        <v>0</v>
      </c>
      <c r="F46" s="25"/>
    </row>
    <row r="47" spans="1:15" x14ac:dyDescent="0.3">
      <c r="A47" s="21" t="s">
        <v>94</v>
      </c>
      <c r="B47" s="22" t="s">
        <v>95</v>
      </c>
      <c r="C47" s="23"/>
      <c r="D47" s="24">
        <f>SUM('1. Bevételek_kiadások_összesen'!C47+'1. Bevételek_kiadások_összesen'!E47)</f>
        <v>0</v>
      </c>
      <c r="E47" s="631"/>
      <c r="F47" s="25"/>
    </row>
    <row r="48" spans="1:15" x14ac:dyDescent="0.3">
      <c r="A48" s="27" t="s">
        <v>96</v>
      </c>
      <c r="B48" s="28" t="s">
        <v>97</v>
      </c>
      <c r="C48" s="23"/>
      <c r="D48" s="24">
        <f>SUM('1. Bevételek_kiadások_összesen'!C48+'1. Bevételek_kiadások_összesen'!E48)</f>
        <v>0</v>
      </c>
      <c r="E48" s="632"/>
      <c r="F48" s="25"/>
    </row>
    <row r="49" spans="1:16" x14ac:dyDescent="0.3">
      <c r="A49" s="27" t="s">
        <v>98</v>
      </c>
      <c r="B49" s="28" t="s">
        <v>99</v>
      </c>
      <c r="C49" s="23">
        <v>520</v>
      </c>
      <c r="D49" s="24">
        <f>SUM('1. Bevételek_kiadások_összesen'!C49+'1. Bevételek_kiadások_összesen'!E49)</f>
        <v>520</v>
      </c>
      <c r="E49" s="632">
        <f>SUM('4. Int.bev.'!L62)</f>
        <v>0</v>
      </c>
      <c r="F49" s="25"/>
    </row>
    <row r="50" spans="1:16" x14ac:dyDescent="0.3">
      <c r="A50" s="27" t="s">
        <v>100</v>
      </c>
      <c r="B50" s="28" t="s">
        <v>101</v>
      </c>
      <c r="C50" s="23"/>
      <c r="D50" s="24">
        <f>SUM('1. Bevételek_kiadások_összesen'!C50+'1. Bevételek_kiadások_összesen'!E50)</f>
        <v>0</v>
      </c>
      <c r="E50" s="632"/>
      <c r="F50" s="25"/>
    </row>
    <row r="51" spans="1:16" x14ac:dyDescent="0.3">
      <c r="A51" s="32" t="s">
        <v>102</v>
      </c>
      <c r="B51" s="35" t="s">
        <v>103</v>
      </c>
      <c r="C51" s="42"/>
      <c r="D51" s="24">
        <f>SUM('1. Bevételek_kiadások_összesen'!C51+'1. Bevételek_kiadások_összesen'!E51)</f>
        <v>0</v>
      </c>
      <c r="E51" s="632"/>
      <c r="F51" s="25"/>
    </row>
    <row r="52" spans="1:16" ht="17.25" x14ac:dyDescent="0.25">
      <c r="A52" s="18" t="s">
        <v>104</v>
      </c>
      <c r="B52" s="19" t="s">
        <v>105</v>
      </c>
      <c r="C52" s="20">
        <f>C53+C54+C55</f>
        <v>0</v>
      </c>
      <c r="D52" s="20">
        <f>D53+D54+D55</f>
        <v>0</v>
      </c>
      <c r="E52" s="630">
        <f>E53+E54+E55</f>
        <v>0</v>
      </c>
      <c r="F52" s="25"/>
    </row>
    <row r="53" spans="1:16" x14ac:dyDescent="0.3">
      <c r="A53" s="21" t="s">
        <v>106</v>
      </c>
      <c r="B53" s="22" t="s">
        <v>107</v>
      </c>
      <c r="C53" s="23"/>
      <c r="D53" s="24">
        <f>SUM('1. Bevételek_kiadások_összesen'!C53+'1. Bevételek_kiadások_összesen'!E53)</f>
        <v>0</v>
      </c>
      <c r="E53" s="632"/>
      <c r="F53" s="25"/>
    </row>
    <row r="54" spans="1:16" x14ac:dyDescent="0.3">
      <c r="A54" s="27" t="s">
        <v>108</v>
      </c>
      <c r="B54" s="28" t="s">
        <v>109</v>
      </c>
      <c r="C54" s="29"/>
      <c r="D54" s="24">
        <f>SUM('1. Bevételek_kiadások_összesen'!C54+'1. Bevételek_kiadások_összesen'!E54)</f>
        <v>0</v>
      </c>
      <c r="E54" s="632"/>
      <c r="F54" s="25"/>
    </row>
    <row r="55" spans="1:16" x14ac:dyDescent="0.3">
      <c r="A55" s="27" t="s">
        <v>110</v>
      </c>
      <c r="B55" s="28" t="s">
        <v>111</v>
      </c>
      <c r="C55" s="29"/>
      <c r="D55" s="24">
        <f>SUM('1. Bevételek_kiadások_összesen'!C55+'1. Bevételek_kiadások_összesen'!E55)</f>
        <v>0</v>
      </c>
      <c r="E55" s="632"/>
      <c r="F55" s="25"/>
    </row>
    <row r="56" spans="1:16" ht="17.25" x14ac:dyDescent="0.35">
      <c r="A56" s="32" t="s">
        <v>112</v>
      </c>
      <c r="B56" s="33" t="s">
        <v>113</v>
      </c>
      <c r="C56" s="34"/>
      <c r="D56" s="24">
        <f>SUM('1. Bevételek_kiadások_összesen'!C56+'1. Bevételek_kiadások_összesen'!E56)</f>
        <v>0</v>
      </c>
      <c r="E56" s="635"/>
      <c r="F56" s="25"/>
    </row>
    <row r="57" spans="1:16" ht="17.25" x14ac:dyDescent="0.25">
      <c r="A57" s="18" t="s">
        <v>114</v>
      </c>
      <c r="B57" s="30" t="s">
        <v>115</v>
      </c>
      <c r="C57" s="20">
        <f>C58+C59+C60</f>
        <v>0</v>
      </c>
      <c r="D57" s="20">
        <f>D58+D59+D60</f>
        <v>0</v>
      </c>
      <c r="E57" s="630">
        <f>E58+E59+E60</f>
        <v>0</v>
      </c>
      <c r="F57" s="25"/>
    </row>
    <row r="58" spans="1:16" x14ac:dyDescent="0.3">
      <c r="A58" s="21" t="s">
        <v>116</v>
      </c>
      <c r="B58" s="22" t="s">
        <v>117</v>
      </c>
      <c r="C58" s="23"/>
      <c r="D58" s="24">
        <f>SUM('1. Bevételek_kiadások_összesen'!C58+'1. Bevételek_kiadások_összesen'!E58)</f>
        <v>0</v>
      </c>
      <c r="E58" s="631"/>
      <c r="F58" s="25"/>
    </row>
    <row r="59" spans="1:16" x14ac:dyDescent="0.3">
      <c r="A59" s="27" t="s">
        <v>118</v>
      </c>
      <c r="B59" s="28" t="s">
        <v>119</v>
      </c>
      <c r="C59" s="29"/>
      <c r="D59" s="24">
        <f>SUM('1. Bevételek_kiadások_összesen'!C59+'1. Bevételek_kiadások_összesen'!E59)</f>
        <v>0</v>
      </c>
      <c r="E59" s="632"/>
      <c r="F59" s="25"/>
    </row>
    <row r="60" spans="1:16" x14ac:dyDescent="0.3">
      <c r="A60" s="27" t="s">
        <v>120</v>
      </c>
      <c r="B60" s="28" t="s">
        <v>121</v>
      </c>
      <c r="C60" s="29"/>
      <c r="D60" s="24">
        <f>SUM('1. Bevételek_kiadások_összesen'!C60+'1. Bevételek_kiadások_összesen'!E60)</f>
        <v>0</v>
      </c>
      <c r="E60" s="632"/>
      <c r="F60" s="25"/>
    </row>
    <row r="61" spans="1:16" ht="17.25" x14ac:dyDescent="0.35">
      <c r="A61" s="32" t="s">
        <v>122</v>
      </c>
      <c r="B61" s="33" t="s">
        <v>123</v>
      </c>
      <c r="C61" s="34"/>
      <c r="D61" s="24">
        <f>SUM('1. Bevételek_kiadások_összesen'!C61+'1. Bevételek_kiadások_összesen'!E61)</f>
        <v>0</v>
      </c>
      <c r="E61" s="635"/>
      <c r="F61" s="25"/>
    </row>
    <row r="62" spans="1:16" ht="17.25" x14ac:dyDescent="0.25">
      <c r="A62" s="18" t="s">
        <v>124</v>
      </c>
      <c r="B62" s="19" t="s">
        <v>125</v>
      </c>
      <c r="C62" s="20">
        <f>SUM(C7+C13+C20+C27+C35+C46+C52+C57)</f>
        <v>4566020</v>
      </c>
      <c r="D62" s="20">
        <f>SUM(D7+D13+D20+D27+D35+D46+D52+D57)</f>
        <v>4987825</v>
      </c>
      <c r="E62" s="630">
        <f>SUM(E7+E13+E20+E27+E46+E35+E52+E57)</f>
        <v>421805</v>
      </c>
      <c r="F62" s="25"/>
      <c r="G62" s="26"/>
      <c r="H62" s="26"/>
      <c r="M62" s="26"/>
      <c r="N62" s="26"/>
      <c r="P62" s="43"/>
    </row>
    <row r="63" spans="1:16" ht="17.25" x14ac:dyDescent="0.35">
      <c r="A63" s="44" t="s">
        <v>126</v>
      </c>
      <c r="B63" s="30" t="s">
        <v>127</v>
      </c>
      <c r="C63" s="45"/>
      <c r="D63" s="31">
        <f>D64+D65+D66</f>
        <v>0</v>
      </c>
      <c r="E63" s="634">
        <f>E64+E65+E66</f>
        <v>0</v>
      </c>
      <c r="F63" s="25"/>
      <c r="P63" s="46"/>
    </row>
    <row r="64" spans="1:16" x14ac:dyDescent="0.3">
      <c r="A64" s="21" t="s">
        <v>128</v>
      </c>
      <c r="B64" s="22" t="s">
        <v>129</v>
      </c>
      <c r="C64" s="23"/>
      <c r="D64" s="24">
        <f>SUM('1. Bevételek_kiadások_összesen'!C64+'1. Bevételek_kiadások_összesen'!E64)</f>
        <v>0</v>
      </c>
      <c r="E64" s="632"/>
      <c r="F64" s="25"/>
      <c r="P64" s="46"/>
    </row>
    <row r="65" spans="1:16" x14ac:dyDescent="0.3">
      <c r="A65" s="27" t="s">
        <v>130</v>
      </c>
      <c r="B65" s="28" t="s">
        <v>131</v>
      </c>
      <c r="C65" s="29"/>
      <c r="D65" s="24">
        <f>SUM('1. Bevételek_kiadások_összesen'!C65+'1. Bevételek_kiadások_összesen'!E65)</f>
        <v>0</v>
      </c>
      <c r="E65" s="632"/>
      <c r="F65" s="25"/>
      <c r="P65" s="43"/>
    </row>
    <row r="66" spans="1:16" x14ac:dyDescent="0.3">
      <c r="A66" s="32" t="s">
        <v>132</v>
      </c>
      <c r="B66" s="47" t="s">
        <v>133</v>
      </c>
      <c r="C66" s="36"/>
      <c r="D66" s="24">
        <f>SUM('1. Bevételek_kiadások_összesen'!C66+'1. Bevételek_kiadások_összesen'!E66)</f>
        <v>0</v>
      </c>
      <c r="E66" s="635"/>
      <c r="F66" s="25"/>
    </row>
    <row r="67" spans="1:16" ht="17.25" x14ac:dyDescent="0.35">
      <c r="A67" s="44" t="s">
        <v>134</v>
      </c>
      <c r="B67" s="30" t="s">
        <v>135</v>
      </c>
      <c r="C67" s="20">
        <f>C68+C69+C70+C71</f>
        <v>0</v>
      </c>
      <c r="D67" s="20">
        <f>D68+D69+D70+D71</f>
        <v>0</v>
      </c>
      <c r="E67" s="629"/>
      <c r="F67" s="25"/>
    </row>
    <row r="68" spans="1:16" x14ac:dyDescent="0.3">
      <c r="A68" s="21" t="s">
        <v>136</v>
      </c>
      <c r="B68" s="22" t="s">
        <v>137</v>
      </c>
      <c r="C68" s="23"/>
      <c r="D68" s="24">
        <v>0</v>
      </c>
      <c r="E68" s="631"/>
      <c r="F68" s="25"/>
    </row>
    <row r="69" spans="1:16" x14ac:dyDescent="0.3">
      <c r="A69" s="27" t="s">
        <v>138</v>
      </c>
      <c r="B69" s="28" t="s">
        <v>139</v>
      </c>
      <c r="C69" s="29"/>
      <c r="D69" s="24">
        <v>0</v>
      </c>
      <c r="E69" s="632"/>
      <c r="F69" s="25"/>
    </row>
    <row r="70" spans="1:16" x14ac:dyDescent="0.3">
      <c r="A70" s="27" t="s">
        <v>140</v>
      </c>
      <c r="B70" s="28" t="s">
        <v>141</v>
      </c>
      <c r="C70" s="29"/>
      <c r="D70" s="24">
        <v>0</v>
      </c>
      <c r="E70" s="632"/>
      <c r="F70" s="25"/>
    </row>
    <row r="71" spans="1:16" x14ac:dyDescent="0.3">
      <c r="A71" s="32" t="s">
        <v>142</v>
      </c>
      <c r="B71" s="35" t="s">
        <v>143</v>
      </c>
      <c r="C71" s="36"/>
      <c r="D71" s="24">
        <v>0</v>
      </c>
      <c r="E71" s="635"/>
      <c r="F71" s="25"/>
    </row>
    <row r="72" spans="1:16" ht="17.25" x14ac:dyDescent="0.35">
      <c r="A72" s="44" t="s">
        <v>144</v>
      </c>
      <c r="B72" s="30" t="s">
        <v>145</v>
      </c>
      <c r="C72" s="20">
        <f>C73+C74</f>
        <v>1024922</v>
      </c>
      <c r="D72" s="20">
        <f>D73+D74</f>
        <v>1024922</v>
      </c>
      <c r="E72" s="630">
        <f>E73+E74</f>
        <v>0</v>
      </c>
      <c r="F72" s="25"/>
      <c r="G72" s="295"/>
    </row>
    <row r="73" spans="1:16" x14ac:dyDescent="0.3">
      <c r="A73" s="21" t="s">
        <v>146</v>
      </c>
      <c r="B73" s="22" t="s">
        <v>147</v>
      </c>
      <c r="C73" s="23">
        <f>SUM('2. Önk.bev.'!Q104+'4. Int.bev.'!Q78)</f>
        <v>1024922</v>
      </c>
      <c r="D73" s="24">
        <f>SUM('1. Bevételek_kiadások_összesen'!C73+'1. Bevételek_kiadások_összesen'!E73)</f>
        <v>1024922</v>
      </c>
      <c r="E73" s="631">
        <f>SUM('2. Önk.bev.'!Q106+'4. Int.bev.'!Q80)</f>
        <v>0</v>
      </c>
      <c r="F73" s="25"/>
    </row>
    <row r="74" spans="1:16" x14ac:dyDescent="0.3">
      <c r="A74" s="32" t="s">
        <v>148</v>
      </c>
      <c r="B74" s="35" t="s">
        <v>149</v>
      </c>
      <c r="C74" s="36"/>
      <c r="D74" s="24">
        <f>SUM('1. Bevételek_kiadások_összesen'!C74+'1. Bevételek_kiadások_összesen'!E74)</f>
        <v>0</v>
      </c>
      <c r="E74" s="635"/>
      <c r="F74" s="25"/>
      <c r="G74" s="25"/>
    </row>
    <row r="75" spans="1:16" ht="17.25" x14ac:dyDescent="0.35">
      <c r="A75" s="44" t="s">
        <v>150</v>
      </c>
      <c r="B75" s="30" t="s">
        <v>151</v>
      </c>
      <c r="C75" s="20">
        <f>C76+C77+C78+C79+C80</f>
        <v>960468</v>
      </c>
      <c r="D75" s="20">
        <f>D76+D77+D78+D79+D80</f>
        <v>960468</v>
      </c>
      <c r="E75" s="630">
        <f>E76+E77+E78+E79+E80</f>
        <v>0</v>
      </c>
      <c r="F75" s="25"/>
    </row>
    <row r="76" spans="1:16" x14ac:dyDescent="0.3">
      <c r="A76" s="21" t="s">
        <v>152</v>
      </c>
      <c r="B76" s="22" t="s">
        <v>153</v>
      </c>
      <c r="C76" s="23"/>
      <c r="D76" s="24">
        <f>SUM('1. Bevételek_kiadások_összesen'!C76+'1. Bevételek_kiadások_összesen'!E76)</f>
        <v>0</v>
      </c>
      <c r="E76" s="631"/>
      <c r="F76" s="25"/>
    </row>
    <row r="77" spans="1:16" x14ac:dyDescent="0.3">
      <c r="A77" s="27" t="s">
        <v>154</v>
      </c>
      <c r="B77" s="28" t="s">
        <v>155</v>
      </c>
      <c r="C77" s="29"/>
      <c r="D77" s="24">
        <f>SUM('1. Bevételek_kiadások_összesen'!C77+'1. Bevételek_kiadások_összesen'!E77)</f>
        <v>0</v>
      </c>
      <c r="E77" s="632"/>
      <c r="F77" s="25"/>
    </row>
    <row r="78" spans="1:16" x14ac:dyDescent="0.3">
      <c r="A78" s="27" t="s">
        <v>156</v>
      </c>
      <c r="B78" s="28" t="s">
        <v>157</v>
      </c>
      <c r="C78" s="29">
        <f>SUM('4. Int.bev.'!R9+'4. Int.bev.'!R23+'4. Int.bev.'!R37+'4. Int.bev.'!R48)</f>
        <v>960468</v>
      </c>
      <c r="D78" s="24">
        <f>SUM('1. Bevételek_kiadások_összesen'!C78+'1. Bevételek_kiadások_összesen'!E78)</f>
        <v>960468</v>
      </c>
      <c r="E78" s="637">
        <f>SUM('4. Int.bev.'!R80)</f>
        <v>0</v>
      </c>
      <c r="F78" s="25"/>
    </row>
    <row r="79" spans="1:16" x14ac:dyDescent="0.3">
      <c r="A79" s="32" t="s">
        <v>158</v>
      </c>
      <c r="B79" s="35" t="s">
        <v>159</v>
      </c>
      <c r="C79" s="36"/>
      <c r="D79" s="24">
        <f>SUM('1. Bevételek_kiadások_összesen'!C79+'1. Bevételek_kiadások_összesen'!E79)</f>
        <v>0</v>
      </c>
      <c r="E79" s="637"/>
      <c r="F79" s="25"/>
    </row>
    <row r="80" spans="1:16" x14ac:dyDescent="0.3">
      <c r="A80" s="32" t="s">
        <v>160</v>
      </c>
      <c r="B80" s="35" t="s">
        <v>161</v>
      </c>
      <c r="C80" s="36"/>
      <c r="D80" s="24">
        <v>0</v>
      </c>
      <c r="E80" s="635"/>
      <c r="F80" s="25"/>
    </row>
    <row r="81" spans="1:8" ht="17.25" x14ac:dyDescent="0.35">
      <c r="A81" s="44" t="s">
        <v>162</v>
      </c>
      <c r="B81" s="30" t="s">
        <v>163</v>
      </c>
      <c r="C81" s="20">
        <f>C82+C83+C84+C85</f>
        <v>0</v>
      </c>
      <c r="D81" s="20">
        <f>D82+D83+D84+D85</f>
        <v>0</v>
      </c>
      <c r="E81" s="630">
        <f>E82+E83+E84+E85</f>
        <v>0</v>
      </c>
      <c r="F81" s="25"/>
    </row>
    <row r="82" spans="1:8" x14ac:dyDescent="0.3">
      <c r="A82" s="48" t="s">
        <v>164</v>
      </c>
      <c r="B82" s="22" t="s">
        <v>165</v>
      </c>
      <c r="C82" s="23"/>
      <c r="D82" s="24">
        <f>SUM('1. Bevételek_kiadások_összesen'!C82+'1. Bevételek_kiadások_összesen'!E82)</f>
        <v>0</v>
      </c>
      <c r="E82" s="631"/>
      <c r="F82" s="25"/>
    </row>
    <row r="83" spans="1:8" x14ac:dyDescent="0.3">
      <c r="A83" s="49" t="s">
        <v>166</v>
      </c>
      <c r="B83" s="28" t="s">
        <v>167</v>
      </c>
      <c r="C83" s="29"/>
      <c r="D83" s="24">
        <v>0</v>
      </c>
      <c r="E83" s="632"/>
      <c r="F83" s="25"/>
    </row>
    <row r="84" spans="1:8" x14ac:dyDescent="0.3">
      <c r="A84" s="49" t="s">
        <v>168</v>
      </c>
      <c r="B84" s="28" t="s">
        <v>169</v>
      </c>
      <c r="C84" s="29"/>
      <c r="D84" s="24">
        <v>0</v>
      </c>
      <c r="E84" s="632"/>
      <c r="F84" s="25"/>
    </row>
    <row r="85" spans="1:8" x14ac:dyDescent="0.3">
      <c r="A85" s="50" t="s">
        <v>170</v>
      </c>
      <c r="B85" s="35" t="s">
        <v>171</v>
      </c>
      <c r="C85" s="36"/>
      <c r="D85" s="51">
        <v>0</v>
      </c>
      <c r="E85" s="635"/>
      <c r="F85" s="25"/>
    </row>
    <row r="86" spans="1:8" ht="17.25" x14ac:dyDescent="0.35">
      <c r="A86" s="44" t="s">
        <v>172</v>
      </c>
      <c r="B86" s="30" t="s">
        <v>173</v>
      </c>
      <c r="C86" s="52"/>
      <c r="D86" s="53">
        <v>0</v>
      </c>
      <c r="E86" s="638"/>
      <c r="F86" s="25"/>
    </row>
    <row r="87" spans="1:8" ht="17.25" x14ac:dyDescent="0.35">
      <c r="A87" s="44" t="s">
        <v>174</v>
      </c>
      <c r="B87" s="54" t="s">
        <v>175</v>
      </c>
      <c r="C87" s="20">
        <f>C63+C67+C72+C75+C81+C86</f>
        <v>1985390</v>
      </c>
      <c r="D87" s="20">
        <f>D63+D67+D72+D75+D81+D86</f>
        <v>1985390</v>
      </c>
      <c r="E87" s="630">
        <f>E63+E67+E72+E75+E81+E86</f>
        <v>0</v>
      </c>
      <c r="F87" s="25"/>
    </row>
    <row r="88" spans="1:8" ht="17.25" x14ac:dyDescent="0.35">
      <c r="A88" s="55" t="s">
        <v>176</v>
      </c>
      <c r="B88" s="56" t="s">
        <v>177</v>
      </c>
      <c r="C88" s="57">
        <f>C62+C87</f>
        <v>6551410</v>
      </c>
      <c r="D88" s="57">
        <f>D62+D87</f>
        <v>6973215</v>
      </c>
      <c r="E88" s="639">
        <f>E62+E87</f>
        <v>421805</v>
      </c>
      <c r="F88" s="25"/>
      <c r="G88" s="26"/>
      <c r="H88" s="26"/>
    </row>
    <row r="89" spans="1:8" ht="17.25" x14ac:dyDescent="0.25">
      <c r="A89" s="58"/>
      <c r="B89" s="59"/>
      <c r="C89" s="60"/>
    </row>
    <row r="90" spans="1:8" ht="17.25" x14ac:dyDescent="0.25">
      <c r="A90" s="1489" t="s">
        <v>178</v>
      </c>
      <c r="B90" s="1489"/>
      <c r="C90" s="1489"/>
    </row>
    <row r="91" spans="1:8" x14ac:dyDescent="0.3">
      <c r="A91" s="1490" t="s">
        <v>179</v>
      </c>
      <c r="B91" s="1490"/>
      <c r="C91" s="61"/>
      <c r="E91" s="504" t="s">
        <v>14</v>
      </c>
    </row>
    <row r="92" spans="1:8" ht="45" x14ac:dyDescent="0.25">
      <c r="A92" s="1169" t="s">
        <v>15</v>
      </c>
      <c r="B92" s="1170" t="s">
        <v>180</v>
      </c>
      <c r="C92" s="1171" t="s">
        <v>652</v>
      </c>
      <c r="D92" s="1171" t="s">
        <v>615</v>
      </c>
      <c r="E92" s="1172" t="s">
        <v>17</v>
      </c>
    </row>
    <row r="93" spans="1:8" ht="17.25" x14ac:dyDescent="0.25">
      <c r="A93" s="1173">
        <v>1</v>
      </c>
      <c r="B93" s="62">
        <v>2</v>
      </c>
      <c r="C93" s="20">
        <v>3</v>
      </c>
      <c r="D93" s="63">
        <v>5</v>
      </c>
      <c r="E93" s="1174">
        <v>6</v>
      </c>
    </row>
    <row r="94" spans="1:8" ht="17.25" x14ac:dyDescent="0.25">
      <c r="A94" s="1175" t="s">
        <v>3</v>
      </c>
      <c r="B94" s="64" t="s">
        <v>181</v>
      </c>
      <c r="C94" s="20">
        <f>SUM(C95+C96+C97+C98+C99)</f>
        <v>2786665</v>
      </c>
      <c r="D94" s="20">
        <f>SUM(D95+D96+D97+D98+D99)</f>
        <v>2892492</v>
      </c>
      <c r="E94" s="1176">
        <f>SUM(E95+E96+E97+E98+E99)</f>
        <v>105827</v>
      </c>
    </row>
    <row r="95" spans="1:8" x14ac:dyDescent="0.25">
      <c r="A95" s="1177" t="s">
        <v>19</v>
      </c>
      <c r="B95" s="65" t="s">
        <v>182</v>
      </c>
      <c r="C95" s="39">
        <f>SUM('3. Önk.kiad.'!G336+'5. Int.kiad.'!G41)</f>
        <v>863342</v>
      </c>
      <c r="D95" s="24">
        <f>SUM('1. Bevételek_kiadások_összesen'!C95+'1. Bevételek_kiadások_összesen'!E95)</f>
        <v>904172</v>
      </c>
      <c r="E95" s="1178">
        <f>SUM('3. Önk.kiad.'!G338+'5. Int.kiad.'!G43)</f>
        <v>40830</v>
      </c>
      <c r="F95" s="937"/>
      <c r="G95" s="937"/>
      <c r="H95" s="937"/>
    </row>
    <row r="96" spans="1:8" x14ac:dyDescent="0.25">
      <c r="A96" s="1179" t="s">
        <v>21</v>
      </c>
      <c r="B96" s="66" t="s">
        <v>183</v>
      </c>
      <c r="C96" s="67">
        <v>204091</v>
      </c>
      <c r="D96" s="24">
        <f>SUM('1. Bevételek_kiadások_összesen'!C96+'1. Bevételek_kiadások_összesen'!E96)</f>
        <v>201160</v>
      </c>
      <c r="E96" s="1180">
        <f>SUM('3. Önk.kiad.'!H338+'5. Int.kiad.'!H43)</f>
        <v>-2931</v>
      </c>
      <c r="F96" s="937"/>
      <c r="G96" s="937"/>
      <c r="H96" s="937"/>
    </row>
    <row r="97" spans="1:8" x14ac:dyDescent="0.25">
      <c r="A97" s="1179" t="s">
        <v>23</v>
      </c>
      <c r="B97" s="66" t="s">
        <v>184</v>
      </c>
      <c r="C97" s="67">
        <v>1214690</v>
      </c>
      <c r="D97" s="24">
        <f>SUM('1. Bevételek_kiadások_összesen'!C97+'1. Bevételek_kiadások_összesen'!E97)</f>
        <v>1262539</v>
      </c>
      <c r="E97" s="1180">
        <f>SUM('3. Önk.kiad.'!I338+'5. Int.kiad.'!I43)</f>
        <v>47849</v>
      </c>
      <c r="F97" s="938">
        <v>982090</v>
      </c>
      <c r="G97" s="937">
        <v>-12467</v>
      </c>
      <c r="H97" s="937">
        <f>SUM(G97)</f>
        <v>-12467</v>
      </c>
    </row>
    <row r="98" spans="1:8" x14ac:dyDescent="0.25">
      <c r="A98" s="1179" t="s">
        <v>25</v>
      </c>
      <c r="B98" s="66" t="s">
        <v>185</v>
      </c>
      <c r="C98" s="67">
        <f>SUM('3. Önk.kiad.'!J336+'5. Int.kiad.'!J41)</f>
        <v>52513</v>
      </c>
      <c r="D98" s="24">
        <f>SUM('1. Bevételek_kiadások_összesen'!C98+'1. Bevételek_kiadások_összesen'!E98)</f>
        <v>45013</v>
      </c>
      <c r="E98" s="1181">
        <f>SUM('3. Önk.kiad.'!J338+'5. Int.kiad.'!J43)</f>
        <v>-7500</v>
      </c>
      <c r="F98" s="937" t="s">
        <v>647</v>
      </c>
      <c r="G98" s="937">
        <v>-8200</v>
      </c>
      <c r="H98" s="937">
        <f>SUM(G98)</f>
        <v>-8200</v>
      </c>
    </row>
    <row r="99" spans="1:8" x14ac:dyDescent="0.25">
      <c r="A99" s="1179" t="s">
        <v>186</v>
      </c>
      <c r="B99" s="66" t="s">
        <v>187</v>
      </c>
      <c r="C99" s="67">
        <v>452029</v>
      </c>
      <c r="D99" s="24">
        <f>SUM('1. Bevételek_kiadások_összesen'!C99+'1. Bevételek_kiadások_összesen'!E99)</f>
        <v>479608</v>
      </c>
      <c r="E99" s="1180">
        <f>SUM('3. Önk.kiad.'!K338+'3. Önk.kiad.'!L338+'5. Int.kiad.'!K43)</f>
        <v>27579</v>
      </c>
      <c r="F99" s="937" t="s">
        <v>649</v>
      </c>
      <c r="G99" s="937"/>
      <c r="H99" s="937"/>
    </row>
    <row r="100" spans="1:8" ht="17.25" x14ac:dyDescent="0.25">
      <c r="A100" s="1179" t="s">
        <v>188</v>
      </c>
      <c r="B100" s="68" t="s">
        <v>189</v>
      </c>
      <c r="C100" s="69"/>
      <c r="D100" s="24">
        <f>SUM('1. Bevételek_kiadások_összesen'!C100+'1. Bevételek_kiadások_összesen'!E100)</f>
        <v>0</v>
      </c>
      <c r="E100" s="1180">
        <v>0</v>
      </c>
      <c r="F100" s="937"/>
      <c r="G100" s="937"/>
      <c r="H100" s="937"/>
    </row>
    <row r="101" spans="1:8" ht="17.25" x14ac:dyDescent="0.35">
      <c r="A101" s="1179" t="s">
        <v>190</v>
      </c>
      <c r="B101" s="70" t="s">
        <v>191</v>
      </c>
      <c r="C101" s="71"/>
      <c r="D101" s="24">
        <f>SUM('1. Bevételek_kiadások_összesen'!C101+'1. Bevételek_kiadások_összesen'!E101)</f>
        <v>0</v>
      </c>
      <c r="E101" s="1180"/>
      <c r="F101" s="937"/>
      <c r="G101" s="937"/>
      <c r="H101" s="937"/>
    </row>
    <row r="102" spans="1:8" ht="17.25" x14ac:dyDescent="0.25">
      <c r="A102" s="1179" t="s">
        <v>192</v>
      </c>
      <c r="B102" s="72" t="s">
        <v>193</v>
      </c>
      <c r="C102" s="69"/>
      <c r="D102" s="24">
        <f>SUM('1. Bevételek_kiadások_összesen'!C102+'1. Bevételek_kiadások_összesen'!E102)</f>
        <v>0</v>
      </c>
      <c r="E102" s="1180"/>
      <c r="F102" s="937"/>
      <c r="G102" s="937"/>
      <c r="H102" s="937"/>
    </row>
    <row r="103" spans="1:8" ht="17.25" x14ac:dyDescent="0.25">
      <c r="A103" s="1179" t="s">
        <v>194</v>
      </c>
      <c r="B103" s="72" t="s">
        <v>195</v>
      </c>
      <c r="C103" s="69"/>
      <c r="D103" s="24">
        <f>SUM('1. Bevételek_kiadások_összesen'!C103+'1. Bevételek_kiadások_összesen'!E103)</f>
        <v>0</v>
      </c>
      <c r="E103" s="1180"/>
      <c r="F103" s="937"/>
      <c r="G103" s="937"/>
      <c r="H103" s="937"/>
    </row>
    <row r="104" spans="1:8" ht="17.25" x14ac:dyDescent="0.35">
      <c r="A104" s="1179" t="s">
        <v>196</v>
      </c>
      <c r="B104" s="70" t="s">
        <v>197</v>
      </c>
      <c r="C104" s="71">
        <f>SUM('3. Önk.kiad.'!K336+'5. Int.kiad.'!K41)</f>
        <v>228271</v>
      </c>
      <c r="D104" s="24">
        <f>SUM('1. Bevételek_kiadások_összesen'!C104+'1. Bevételek_kiadások_összesen'!E104)</f>
        <v>246921</v>
      </c>
      <c r="E104" s="1180">
        <f>SUM('3. Önk.kiad.'!K338+'5. Int.kiad.'!K43)</f>
        <v>18650</v>
      </c>
      <c r="F104" s="937"/>
      <c r="G104" s="937"/>
      <c r="H104" s="937"/>
    </row>
    <row r="105" spans="1:8" ht="17.25" x14ac:dyDescent="0.35">
      <c r="A105" s="1179" t="s">
        <v>198</v>
      </c>
      <c r="B105" s="70" t="s">
        <v>199</v>
      </c>
      <c r="C105" s="71"/>
      <c r="D105" s="24">
        <f>SUM('1. Bevételek_kiadások_összesen'!C105+'1. Bevételek_kiadások_összesen'!E105)</f>
        <v>0</v>
      </c>
      <c r="E105" s="1180"/>
      <c r="F105" s="937"/>
      <c r="G105" s="937"/>
      <c r="H105" s="937"/>
    </row>
    <row r="106" spans="1:8" ht="17.25" x14ac:dyDescent="0.25">
      <c r="A106" s="1179" t="s">
        <v>200</v>
      </c>
      <c r="B106" s="72" t="s">
        <v>201</v>
      </c>
      <c r="C106" s="69"/>
      <c r="D106" s="24">
        <f>SUM('1. Bevételek_kiadások_összesen'!C106+'1. Bevételek_kiadások_összesen'!E106)</f>
        <v>0</v>
      </c>
      <c r="E106" s="1180"/>
      <c r="F106" s="937"/>
      <c r="G106" s="937"/>
      <c r="H106" s="937"/>
    </row>
    <row r="107" spans="1:8" ht="17.25" x14ac:dyDescent="0.25">
      <c r="A107" s="1179" t="s">
        <v>202</v>
      </c>
      <c r="B107" s="72" t="s">
        <v>203</v>
      </c>
      <c r="C107" s="69"/>
      <c r="D107" s="24">
        <f>SUM('1. Bevételek_kiadások_összesen'!C107+'1. Bevételek_kiadások_összesen'!E107)</f>
        <v>0</v>
      </c>
      <c r="E107" s="1180"/>
      <c r="F107" s="937"/>
      <c r="G107" s="937"/>
      <c r="H107" s="937"/>
    </row>
    <row r="108" spans="1:8" ht="17.25" x14ac:dyDescent="0.25">
      <c r="A108" s="1179" t="s">
        <v>204</v>
      </c>
      <c r="B108" s="72" t="s">
        <v>205</v>
      </c>
      <c r="C108" s="69"/>
      <c r="D108" s="24">
        <f>SUM('1. Bevételek_kiadások_összesen'!C108+'1. Bevételek_kiadások_összesen'!E108)</f>
        <v>0</v>
      </c>
      <c r="E108" s="1180"/>
      <c r="F108" s="937"/>
      <c r="G108" s="937"/>
      <c r="H108" s="937"/>
    </row>
    <row r="109" spans="1:8" x14ac:dyDescent="0.25">
      <c r="A109" s="1182" t="s">
        <v>206</v>
      </c>
      <c r="B109" s="73" t="s">
        <v>207</v>
      </c>
      <c r="C109" s="74">
        <f>SUM('3. Önk.kiad.'!L336)</f>
        <v>223758</v>
      </c>
      <c r="D109" s="24">
        <f>SUM('1. Bevételek_kiadások_összesen'!C109+'1. Bevételek_kiadások_összesen'!E109)</f>
        <v>232687</v>
      </c>
      <c r="E109" s="1183">
        <f>SUM('3. Önk.kiad.'!L338)</f>
        <v>8929</v>
      </c>
      <c r="F109" s="937" t="s">
        <v>648</v>
      </c>
      <c r="G109" s="937">
        <v>7105</v>
      </c>
      <c r="H109" s="937">
        <f>SUM(G109)</f>
        <v>7105</v>
      </c>
    </row>
    <row r="110" spans="1:8" ht="17.25" x14ac:dyDescent="0.25">
      <c r="A110" s="1175" t="s">
        <v>5</v>
      </c>
      <c r="B110" s="64" t="s">
        <v>208</v>
      </c>
      <c r="C110" s="20">
        <f>C111+C113+C115</f>
        <v>1432462</v>
      </c>
      <c r="D110" s="20">
        <f>D111+D113+D115</f>
        <v>1490199</v>
      </c>
      <c r="E110" s="1176">
        <f>E111+E113+E115</f>
        <v>57737</v>
      </c>
      <c r="F110" s="937"/>
      <c r="G110" s="937"/>
      <c r="H110" s="937"/>
    </row>
    <row r="111" spans="1:8" x14ac:dyDescent="0.25">
      <c r="A111" s="1177" t="s">
        <v>30</v>
      </c>
      <c r="B111" s="65" t="s">
        <v>209</v>
      </c>
      <c r="C111" s="39">
        <v>1164849</v>
      </c>
      <c r="D111" s="75">
        <f>SUM('3. Önk.kiad.'!M337+'5. Int.kiad.'!M42)</f>
        <v>1179435</v>
      </c>
      <c r="E111" s="1178">
        <f>SUM('3. Önk.kiad.'!M338+'5. Int.kiad.'!M43)</f>
        <v>14586</v>
      </c>
      <c r="F111" s="937"/>
      <c r="G111" s="937"/>
      <c r="H111" s="937"/>
    </row>
    <row r="112" spans="1:8" ht="17.25" x14ac:dyDescent="0.25">
      <c r="A112" s="1177" t="s">
        <v>32</v>
      </c>
      <c r="B112" s="76" t="s">
        <v>210</v>
      </c>
      <c r="C112" s="77">
        <v>960064</v>
      </c>
      <c r="D112" s="75">
        <f>SUM(C112+E112)</f>
        <v>960064</v>
      </c>
      <c r="E112" s="1180">
        <v>0</v>
      </c>
      <c r="F112" s="937"/>
      <c r="G112" s="937"/>
      <c r="H112" s="937"/>
    </row>
    <row r="113" spans="1:8" x14ac:dyDescent="0.25">
      <c r="A113" s="1177" t="s">
        <v>34</v>
      </c>
      <c r="B113" s="78" t="s">
        <v>211</v>
      </c>
      <c r="C113" s="74">
        <f>SUM('3. Önk.kiad.'!N336)</f>
        <v>235039</v>
      </c>
      <c r="D113" s="75">
        <f t="shared" ref="D113:D123" si="0">SUM(C113+E113)</f>
        <v>278190</v>
      </c>
      <c r="E113" s="1180">
        <f>SUM('3. Önk.kiad.'!N338)</f>
        <v>43151</v>
      </c>
      <c r="F113" s="937">
        <v>60562</v>
      </c>
      <c r="G113" s="937">
        <v>17866</v>
      </c>
      <c r="H113" s="937">
        <f>SUM(G113)</f>
        <v>17866</v>
      </c>
    </row>
    <row r="114" spans="1:8" ht="17.25" x14ac:dyDescent="0.25">
      <c r="A114" s="1177" t="s">
        <v>36</v>
      </c>
      <c r="B114" s="76" t="s">
        <v>212</v>
      </c>
      <c r="C114" s="79"/>
      <c r="D114" s="75">
        <f t="shared" si="0"/>
        <v>0</v>
      </c>
      <c r="E114" s="1180">
        <v>0</v>
      </c>
      <c r="F114" s="937"/>
      <c r="G114" s="937"/>
      <c r="H114" s="937"/>
    </row>
    <row r="115" spans="1:8" x14ac:dyDescent="0.25">
      <c r="A115" s="1177" t="s">
        <v>38</v>
      </c>
      <c r="B115" s="80" t="s">
        <v>213</v>
      </c>
      <c r="C115" s="36">
        <v>32574</v>
      </c>
      <c r="D115" s="75">
        <f>SUM('1. Bevételek_kiadások_összesen'!C115+'1. Bevételek_kiadások_összesen'!E115)</f>
        <v>32574</v>
      </c>
      <c r="E115" s="1180">
        <f>SUM('3. Önk.kiad.'!P338)</f>
        <v>0</v>
      </c>
      <c r="F115" s="937"/>
      <c r="G115" s="937"/>
      <c r="H115" s="937"/>
    </row>
    <row r="116" spans="1:8" ht="17.25" x14ac:dyDescent="0.25">
      <c r="A116" s="1177" t="s">
        <v>40</v>
      </c>
      <c r="B116" s="81" t="s">
        <v>214</v>
      </c>
      <c r="C116" s="41"/>
      <c r="D116" s="75">
        <f t="shared" si="0"/>
        <v>0</v>
      </c>
      <c r="E116" s="1180"/>
      <c r="F116" s="937"/>
      <c r="G116" s="937"/>
      <c r="H116" s="937"/>
    </row>
    <row r="117" spans="1:8" ht="17.25" x14ac:dyDescent="0.25">
      <c r="A117" s="1177" t="s">
        <v>215</v>
      </c>
      <c r="B117" s="82" t="s">
        <v>216</v>
      </c>
      <c r="C117" s="83"/>
      <c r="D117" s="75">
        <f t="shared" si="0"/>
        <v>0</v>
      </c>
      <c r="E117" s="1180"/>
      <c r="F117" s="937"/>
      <c r="G117" s="937"/>
      <c r="H117" s="937"/>
    </row>
    <row r="118" spans="1:8" ht="17.25" x14ac:dyDescent="0.25">
      <c r="A118" s="1177" t="s">
        <v>217</v>
      </c>
      <c r="B118" s="72" t="s">
        <v>195</v>
      </c>
      <c r="C118" s="69"/>
      <c r="D118" s="75">
        <f t="shared" si="0"/>
        <v>0</v>
      </c>
      <c r="E118" s="1180"/>
      <c r="F118" s="937"/>
      <c r="G118" s="937"/>
      <c r="H118" s="937"/>
    </row>
    <row r="119" spans="1:8" ht="17.25" x14ac:dyDescent="0.25">
      <c r="A119" s="1177" t="s">
        <v>218</v>
      </c>
      <c r="B119" s="72" t="s">
        <v>219</v>
      </c>
      <c r="C119" s="69"/>
      <c r="D119" s="75">
        <f t="shared" si="0"/>
        <v>0</v>
      </c>
      <c r="E119" s="1180"/>
      <c r="F119" s="937"/>
      <c r="G119" s="937"/>
      <c r="H119" s="937"/>
    </row>
    <row r="120" spans="1:8" ht="17.25" x14ac:dyDescent="0.25">
      <c r="A120" s="1177" t="s">
        <v>220</v>
      </c>
      <c r="B120" s="72" t="s">
        <v>221</v>
      </c>
      <c r="C120" s="69"/>
      <c r="D120" s="75">
        <f t="shared" si="0"/>
        <v>0</v>
      </c>
      <c r="E120" s="1180"/>
      <c r="F120" s="937"/>
      <c r="G120" s="937"/>
      <c r="H120" s="937"/>
    </row>
    <row r="121" spans="1:8" ht="17.25" x14ac:dyDescent="0.25">
      <c r="A121" s="1177" t="s">
        <v>222</v>
      </c>
      <c r="B121" s="72" t="s">
        <v>201</v>
      </c>
      <c r="C121" s="69"/>
      <c r="D121" s="75">
        <f t="shared" si="0"/>
        <v>0</v>
      </c>
      <c r="E121" s="1180"/>
      <c r="F121" s="937"/>
      <c r="G121" s="937"/>
      <c r="H121" s="937"/>
    </row>
    <row r="122" spans="1:8" ht="17.25" x14ac:dyDescent="0.25">
      <c r="A122" s="1177" t="s">
        <v>223</v>
      </c>
      <c r="B122" s="72" t="s">
        <v>224</v>
      </c>
      <c r="C122" s="69"/>
      <c r="D122" s="75">
        <f t="shared" si="0"/>
        <v>0</v>
      </c>
      <c r="E122" s="1180"/>
      <c r="F122" s="937"/>
      <c r="G122" s="937"/>
      <c r="H122" s="937"/>
    </row>
    <row r="123" spans="1:8" ht="17.25" x14ac:dyDescent="0.25">
      <c r="A123" s="1184" t="s">
        <v>225</v>
      </c>
      <c r="B123" s="84" t="s">
        <v>226</v>
      </c>
      <c r="C123" s="79">
        <v>31880</v>
      </c>
      <c r="D123" s="75">
        <f t="shared" si="0"/>
        <v>31880</v>
      </c>
      <c r="E123" s="1183">
        <v>0</v>
      </c>
      <c r="F123" s="937"/>
      <c r="G123" s="937"/>
      <c r="H123" s="937"/>
    </row>
    <row r="124" spans="1:8" ht="17.25" x14ac:dyDescent="0.25">
      <c r="A124" s="1185" t="s">
        <v>7</v>
      </c>
      <c r="B124" s="19" t="s">
        <v>227</v>
      </c>
      <c r="C124" s="20">
        <f>C125+C126</f>
        <v>1334305</v>
      </c>
      <c r="D124" s="20">
        <f>D125+D126</f>
        <v>1592546</v>
      </c>
      <c r="E124" s="1176">
        <f>E125+E126</f>
        <v>258241</v>
      </c>
      <c r="F124" s="937"/>
      <c r="G124" s="937"/>
      <c r="H124" s="937"/>
    </row>
    <row r="125" spans="1:8" x14ac:dyDescent="0.25">
      <c r="A125" s="1177" t="s">
        <v>43</v>
      </c>
      <c r="B125" s="65" t="s">
        <v>228</v>
      </c>
      <c r="C125" s="39"/>
      <c r="D125" s="24">
        <f>SUM('1. Bevételek_kiadások_összesen'!C125+'1. Bevételek_kiadások_összesen'!E125)</f>
        <v>290005</v>
      </c>
      <c r="E125" s="1178">
        <f>SUM('3. Önk.kiad.'!Q338)</f>
        <v>290005</v>
      </c>
      <c r="F125" s="937"/>
      <c r="G125" s="937"/>
      <c r="H125" s="937"/>
    </row>
    <row r="126" spans="1:8" ht="17.25" thickBot="1" x14ac:dyDescent="0.3">
      <c r="A126" s="1182" t="s">
        <v>45</v>
      </c>
      <c r="B126" s="78" t="s">
        <v>229</v>
      </c>
      <c r="C126" s="74">
        <f>SUM('3. Önk.kiad.'!R336)</f>
        <v>1334305</v>
      </c>
      <c r="D126" s="51">
        <f>SUM('1. Bevételek_kiadások_összesen'!C126+'1. Bevételek_kiadások_összesen'!E126)</f>
        <v>1302541</v>
      </c>
      <c r="E126" s="1183">
        <f>SUM('3. Önk.kiad.'!R338)</f>
        <v>-31764</v>
      </c>
      <c r="F126" s="937" t="s">
        <v>650</v>
      </c>
      <c r="G126" s="937">
        <v>-4304</v>
      </c>
      <c r="H126" s="937">
        <f>SUM(G126)</f>
        <v>-4304</v>
      </c>
    </row>
    <row r="127" spans="1:8" ht="18" thickBot="1" x14ac:dyDescent="0.3">
      <c r="A127" s="1185" t="s">
        <v>9</v>
      </c>
      <c r="B127" s="19" t="s">
        <v>230</v>
      </c>
      <c r="C127" s="85">
        <f>C94+C110+C124</f>
        <v>5553432</v>
      </c>
      <c r="D127" s="85">
        <f>D94+D110+D124</f>
        <v>5975237</v>
      </c>
      <c r="E127" s="1186">
        <f>E94+E110+E124</f>
        <v>421805</v>
      </c>
      <c r="F127" s="937"/>
      <c r="G127" s="937">
        <f>SUM(G97:G126)</f>
        <v>0</v>
      </c>
      <c r="H127" s="937">
        <f>SUM(G127)</f>
        <v>0</v>
      </c>
    </row>
    <row r="128" spans="1:8" ht="18" thickBot="1" x14ac:dyDescent="0.3">
      <c r="A128" s="1185" t="s">
        <v>11</v>
      </c>
      <c r="B128" s="19" t="s">
        <v>231</v>
      </c>
      <c r="C128" s="85">
        <f>C129+C130+C131</f>
        <v>0</v>
      </c>
      <c r="D128" s="944">
        <f>SUM(C128+E128)</f>
        <v>0</v>
      </c>
      <c r="E128" s="1174"/>
      <c r="F128" s="937"/>
      <c r="G128" s="937"/>
      <c r="H128" s="937"/>
    </row>
    <row r="129" spans="1:8" x14ac:dyDescent="0.25">
      <c r="A129" s="1177" t="s">
        <v>72</v>
      </c>
      <c r="B129" s="87" t="s">
        <v>232</v>
      </c>
      <c r="C129" s="39"/>
      <c r="D129" s="24">
        <f>SUM('1. Bevételek_kiadások_összesen'!C129+'1. Bevételek_kiadások_összesen'!E129)</f>
        <v>0</v>
      </c>
      <c r="E129" s="1178"/>
      <c r="F129" s="937"/>
      <c r="G129" s="937"/>
      <c r="H129" s="937"/>
    </row>
    <row r="130" spans="1:8" x14ac:dyDescent="0.25">
      <c r="A130" s="1177" t="s">
        <v>74</v>
      </c>
      <c r="B130" s="87" t="s">
        <v>233</v>
      </c>
      <c r="C130" s="39"/>
      <c r="D130" s="24">
        <f>SUM('1. Bevételek_kiadások_összesen'!C130+'1. Bevételek_kiadások_összesen'!E130)</f>
        <v>0</v>
      </c>
      <c r="E130" s="1180"/>
      <c r="F130" s="937"/>
      <c r="G130" s="937"/>
      <c r="H130" s="937"/>
    </row>
    <row r="131" spans="1:8" ht="17.25" thickBot="1" x14ac:dyDescent="0.3">
      <c r="A131" s="1184" t="s">
        <v>76</v>
      </c>
      <c r="B131" s="88" t="s">
        <v>234</v>
      </c>
      <c r="C131" s="89"/>
      <c r="D131" s="24">
        <f>SUM('1. Bevételek_kiadások_összesen'!C131+'1. Bevételek_kiadások_összesen'!E131)</f>
        <v>0</v>
      </c>
      <c r="E131" s="1183"/>
      <c r="F131" s="937"/>
      <c r="G131" s="937"/>
      <c r="H131" s="937"/>
    </row>
    <row r="132" spans="1:8" ht="18" thickBot="1" x14ac:dyDescent="0.3">
      <c r="A132" s="1185" t="s">
        <v>92</v>
      </c>
      <c r="B132" s="19" t="s">
        <v>235</v>
      </c>
      <c r="C132" s="85">
        <f>C133+C134+C135+C136</f>
        <v>0</v>
      </c>
      <c r="D132" s="86">
        <f>SUM(C132+E132)</f>
        <v>0</v>
      </c>
      <c r="E132" s="1174"/>
      <c r="F132" s="937"/>
      <c r="G132" s="937"/>
      <c r="H132" s="937"/>
    </row>
    <row r="133" spans="1:8" x14ac:dyDescent="0.25">
      <c r="A133" s="1177" t="s">
        <v>94</v>
      </c>
      <c r="B133" s="87" t="s">
        <v>236</v>
      </c>
      <c r="C133" s="39"/>
      <c r="D133" s="24">
        <f>SUM('1. Bevételek_kiadások_összesen'!C133+'1. Bevételek_kiadások_összesen'!E133)</f>
        <v>0</v>
      </c>
      <c r="E133" s="1178"/>
    </row>
    <row r="134" spans="1:8" x14ac:dyDescent="0.25">
      <c r="A134" s="1177" t="s">
        <v>96</v>
      </c>
      <c r="B134" s="87" t="s">
        <v>237</v>
      </c>
      <c r="C134" s="39"/>
      <c r="D134" s="75">
        <f t="shared" ref="D134:D147" si="1">SUM(C134+E134)</f>
        <v>0</v>
      </c>
      <c r="E134" s="1180"/>
    </row>
    <row r="135" spans="1:8" x14ac:dyDescent="0.25">
      <c r="A135" s="1177" t="s">
        <v>98</v>
      </c>
      <c r="B135" s="87" t="s">
        <v>238</v>
      </c>
      <c r="C135" s="39"/>
      <c r="D135" s="75">
        <f t="shared" si="1"/>
        <v>0</v>
      </c>
      <c r="E135" s="1180"/>
    </row>
    <row r="136" spans="1:8" ht="17.25" thickBot="1" x14ac:dyDescent="0.3">
      <c r="A136" s="1184" t="s">
        <v>100</v>
      </c>
      <c r="B136" s="88" t="s">
        <v>239</v>
      </c>
      <c r="C136" s="89"/>
      <c r="D136" s="9">
        <f t="shared" si="1"/>
        <v>0</v>
      </c>
      <c r="E136" s="1183"/>
    </row>
    <row r="137" spans="1:8" s="90" customFormat="1" ht="18" thickBot="1" x14ac:dyDescent="0.3">
      <c r="A137" s="1185" t="s">
        <v>240</v>
      </c>
      <c r="B137" s="19" t="s">
        <v>241</v>
      </c>
      <c r="C137" s="85">
        <f>C138+C139+C140+C141+C142</f>
        <v>997978</v>
      </c>
      <c r="D137" s="85">
        <f>D138+D139+D140+D141+D142</f>
        <v>997978</v>
      </c>
      <c r="E137" s="1186">
        <f>E138+E139+E140+E141+E142</f>
        <v>0</v>
      </c>
    </row>
    <row r="138" spans="1:8" x14ac:dyDescent="0.25">
      <c r="A138" s="1177" t="s">
        <v>106</v>
      </c>
      <c r="B138" s="65" t="s">
        <v>242</v>
      </c>
      <c r="C138" s="39"/>
      <c r="D138" s="24">
        <f t="shared" si="1"/>
        <v>0</v>
      </c>
      <c r="E138" s="1178"/>
    </row>
    <row r="139" spans="1:8" x14ac:dyDescent="0.25">
      <c r="A139" s="1177" t="s">
        <v>108</v>
      </c>
      <c r="B139" s="65" t="s">
        <v>243</v>
      </c>
      <c r="C139" s="39"/>
      <c r="D139" s="75">
        <f t="shared" si="1"/>
        <v>0</v>
      </c>
      <c r="E139" s="1178">
        <v>0</v>
      </c>
    </row>
    <row r="140" spans="1:8" x14ac:dyDescent="0.3">
      <c r="A140" s="1179" t="s">
        <v>110</v>
      </c>
      <c r="B140" s="28" t="s">
        <v>157</v>
      </c>
      <c r="C140" s="67">
        <f>SUM('3. Önk.kiad.'!V336)</f>
        <v>997978</v>
      </c>
      <c r="D140" s="75">
        <f t="shared" si="1"/>
        <v>997978</v>
      </c>
      <c r="E140" s="1178">
        <f>SUM('3. Önk.kiad.'!V338)</f>
        <v>0</v>
      </c>
    </row>
    <row r="141" spans="1:8" x14ac:dyDescent="0.25">
      <c r="A141" s="1179" t="s">
        <v>112</v>
      </c>
      <c r="B141" s="66" t="s">
        <v>244</v>
      </c>
      <c r="C141" s="67"/>
      <c r="D141" s="75">
        <f t="shared" si="1"/>
        <v>0</v>
      </c>
      <c r="E141" s="1178"/>
    </row>
    <row r="142" spans="1:8" ht="17.25" thickBot="1" x14ac:dyDescent="0.3">
      <c r="A142" s="1182" t="s">
        <v>245</v>
      </c>
      <c r="B142" s="91" t="s">
        <v>246</v>
      </c>
      <c r="C142" s="89"/>
      <c r="D142" s="9">
        <f t="shared" si="1"/>
        <v>0</v>
      </c>
      <c r="E142" s="1183"/>
    </row>
    <row r="143" spans="1:8" ht="18" thickBot="1" x14ac:dyDescent="0.3">
      <c r="A143" s="1185" t="s">
        <v>114</v>
      </c>
      <c r="B143" s="19" t="s">
        <v>247</v>
      </c>
      <c r="C143" s="92">
        <f>C144+C145+C147</f>
        <v>0</v>
      </c>
      <c r="D143" s="86">
        <f t="shared" si="1"/>
        <v>0</v>
      </c>
      <c r="E143" s="1187">
        <f>E144+E145+E147</f>
        <v>0</v>
      </c>
    </row>
    <row r="144" spans="1:8" x14ac:dyDescent="0.25">
      <c r="A144" s="1177" t="s">
        <v>116</v>
      </c>
      <c r="B144" s="65" t="s">
        <v>248</v>
      </c>
      <c r="C144" s="39"/>
      <c r="D144" s="75">
        <f t="shared" si="1"/>
        <v>0</v>
      </c>
      <c r="E144" s="1178"/>
    </row>
    <row r="145" spans="1:5" x14ac:dyDescent="0.25">
      <c r="A145" s="1177" t="s">
        <v>118</v>
      </c>
      <c r="B145" s="65" t="s">
        <v>249</v>
      </c>
      <c r="C145" s="39"/>
      <c r="D145" s="75">
        <f t="shared" si="1"/>
        <v>0</v>
      </c>
      <c r="E145" s="1180"/>
    </row>
    <row r="146" spans="1:5" x14ac:dyDescent="0.25">
      <c r="A146" s="1177" t="s">
        <v>120</v>
      </c>
      <c r="B146" s="65" t="s">
        <v>250</v>
      </c>
      <c r="C146" s="39"/>
      <c r="D146" s="75">
        <f t="shared" si="1"/>
        <v>0</v>
      </c>
      <c r="E146" s="1180"/>
    </row>
    <row r="147" spans="1:5" ht="17.25" thickBot="1" x14ac:dyDescent="0.3">
      <c r="A147" s="1184" t="s">
        <v>122</v>
      </c>
      <c r="B147" s="91" t="s">
        <v>251</v>
      </c>
      <c r="C147" s="89"/>
      <c r="D147" s="9">
        <f t="shared" si="1"/>
        <v>0</v>
      </c>
      <c r="E147" s="1188"/>
    </row>
    <row r="148" spans="1:5" ht="18" thickBot="1" x14ac:dyDescent="0.3">
      <c r="A148" s="1185" t="s">
        <v>124</v>
      </c>
      <c r="B148" s="19" t="s">
        <v>252</v>
      </c>
      <c r="C148" s="92">
        <f>C128+C132+C137+C143</f>
        <v>997978</v>
      </c>
      <c r="D148" s="92">
        <f>D128+D132+D137+D143</f>
        <v>997978</v>
      </c>
      <c r="E148" s="1165">
        <f>E128+E132+E137+E143</f>
        <v>0</v>
      </c>
    </row>
    <row r="149" spans="1:5" s="90" customFormat="1" ht="18" thickBot="1" x14ac:dyDescent="0.3">
      <c r="A149" s="1189" t="s">
        <v>253</v>
      </c>
      <c r="B149" s="1190" t="s">
        <v>254</v>
      </c>
      <c r="C149" s="1191">
        <f>C127+C148</f>
        <v>6551410</v>
      </c>
      <c r="D149" s="1191">
        <f>D127+D148</f>
        <v>6973215</v>
      </c>
      <c r="E149" s="1166">
        <f>E127+E148</f>
        <v>421805</v>
      </c>
    </row>
    <row r="150" spans="1:5" x14ac:dyDescent="0.3">
      <c r="A150" s="93"/>
      <c r="B150" s="93"/>
      <c r="C150" s="94"/>
      <c r="D150" s="9"/>
    </row>
    <row r="151" spans="1:5" x14ac:dyDescent="0.3">
      <c r="A151" s="1491" t="s">
        <v>255</v>
      </c>
      <c r="B151" s="1491"/>
      <c r="C151" s="1491"/>
    </row>
    <row r="152" spans="1:5" x14ac:dyDescent="0.25">
      <c r="A152" s="1486" t="s">
        <v>256</v>
      </c>
      <c r="B152" s="1486"/>
      <c r="C152" s="10"/>
    </row>
    <row r="153" spans="1:5" ht="15" x14ac:dyDescent="0.25">
      <c r="A153" s="95">
        <v>1</v>
      </c>
      <c r="B153" s="96" t="s">
        <v>257</v>
      </c>
      <c r="C153" s="97">
        <f>+C62-C127</f>
        <v>-987412</v>
      </c>
      <c r="D153" s="97">
        <f>+D62-D127</f>
        <v>-987412</v>
      </c>
      <c r="E153" s="641">
        <f>+E62-E127</f>
        <v>0</v>
      </c>
    </row>
    <row r="154" spans="1:5" ht="30" x14ac:dyDescent="0.25">
      <c r="A154" s="95" t="s">
        <v>5</v>
      </c>
      <c r="B154" s="96" t="s">
        <v>258</v>
      </c>
      <c r="C154" s="97">
        <f>+C87-C148</f>
        <v>987412</v>
      </c>
      <c r="D154" s="97">
        <f>+D87-D148</f>
        <v>987412</v>
      </c>
      <c r="E154" s="641">
        <f>+E87-E148</f>
        <v>0</v>
      </c>
    </row>
  </sheetData>
  <sheetProtection selectLockedCells="1" selectUnlockedCells="1"/>
  <mergeCells count="6">
    <mergeCell ref="A152:B152"/>
    <mergeCell ref="A3:C3"/>
    <mergeCell ref="A4:B4"/>
    <mergeCell ref="A90:C90"/>
    <mergeCell ref="A91:B91"/>
    <mergeCell ref="A151:C151"/>
  </mergeCells>
  <pageMargins left="0" right="0" top="0.59055118110236227" bottom="0.59055118110236227" header="0.51181102362204722" footer="0.51181102362204722"/>
  <pageSetup paperSize="9" scale="58" firstPageNumber="0" fitToHeight="0" orientation="portrait" horizontalDpi="300" verticalDpi="300" r:id="rId1"/>
  <headerFooter alignWithMargins="0">
    <oddFooter>&amp;P. oldal</oddFooter>
  </headerFooter>
  <rowBreaks count="1" manualBreakCount="1">
    <brk id="89" max="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45"/>
  <sheetViews>
    <sheetView zoomScale="70" zoomScaleNormal="70" workbookViewId="0">
      <selection activeCell="B1" sqref="B1"/>
    </sheetView>
  </sheetViews>
  <sheetFormatPr defaultRowHeight="18" x14ac:dyDescent="0.35"/>
  <cols>
    <col min="1" max="1" width="4.5703125" style="398" customWidth="1"/>
    <col min="2" max="2" width="4.42578125" style="399" customWidth="1"/>
    <col min="3" max="3" width="57.42578125" style="389" customWidth="1"/>
    <col min="4" max="4" width="19" style="455" customWidth="1"/>
    <col min="5" max="5" width="7.85546875" style="456" customWidth="1"/>
    <col min="6" max="13" width="17.42578125" style="332" customWidth="1"/>
    <col min="14" max="14" width="20.42578125" style="332" customWidth="1"/>
    <col min="15" max="19" width="17.42578125" style="332" customWidth="1"/>
    <col min="20" max="20" width="9" style="396" customWidth="1"/>
    <col min="21" max="21" width="9" style="393" customWidth="1"/>
    <col min="22" max="55" width="9" style="332" customWidth="1"/>
    <col min="56" max="123" width="9" style="397" customWidth="1"/>
    <col min="124" max="16384" width="9.140625" style="397"/>
  </cols>
  <sheetData>
    <row r="1" spans="1:55" s="394" customFormat="1" x14ac:dyDescent="0.35">
      <c r="A1" s="387"/>
      <c r="B1" s="388" t="s">
        <v>743</v>
      </c>
      <c r="C1" s="389"/>
      <c r="D1" s="390"/>
      <c r="E1" s="391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92"/>
      <c r="U1" s="393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  <c r="AZ1" s="358"/>
      <c r="BA1" s="358"/>
      <c r="BB1" s="358"/>
      <c r="BC1" s="358"/>
    </row>
    <row r="2" spans="1:55" s="394" customFormat="1" ht="16.5" x14ac:dyDescent="0.3">
      <c r="A2" s="387"/>
      <c r="B2" s="1514" t="s">
        <v>617</v>
      </c>
      <c r="C2" s="1514"/>
      <c r="D2" s="390"/>
      <c r="E2" s="391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92"/>
      <c r="U2" s="393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  <c r="AJ2" s="358"/>
      <c r="AK2" s="358"/>
      <c r="AL2" s="358"/>
      <c r="AM2" s="358"/>
      <c r="AN2" s="358"/>
      <c r="AO2" s="358"/>
      <c r="AP2" s="358"/>
      <c r="AQ2" s="358"/>
      <c r="AR2" s="358"/>
      <c r="AS2" s="358"/>
      <c r="AT2" s="358"/>
      <c r="AU2" s="358"/>
      <c r="AV2" s="358"/>
      <c r="AW2" s="358"/>
      <c r="AX2" s="358"/>
      <c r="AY2" s="358"/>
      <c r="AZ2" s="358"/>
      <c r="BA2" s="358"/>
      <c r="BB2" s="358"/>
      <c r="BC2" s="358"/>
    </row>
    <row r="3" spans="1:55" ht="34.9" customHeight="1" x14ac:dyDescent="0.3">
      <c r="A3" s="395"/>
      <c r="B3" s="1515" t="s">
        <v>587</v>
      </c>
      <c r="C3" s="1515"/>
      <c r="D3" s="1515"/>
      <c r="E3" s="1515"/>
      <c r="F3" s="1515"/>
      <c r="G3" s="1515"/>
      <c r="H3" s="1515"/>
      <c r="I3" s="1515"/>
      <c r="J3" s="1515"/>
      <c r="K3" s="1515"/>
      <c r="L3" s="1515"/>
      <c r="M3" s="1515"/>
      <c r="N3" s="1515"/>
      <c r="O3" s="1515"/>
      <c r="P3" s="1515"/>
      <c r="Q3" s="1515"/>
      <c r="R3" s="1515"/>
      <c r="S3" s="375"/>
    </row>
    <row r="4" spans="1:55" x14ac:dyDescent="0.35">
      <c r="C4" s="400"/>
      <c r="D4" s="401"/>
      <c r="E4" s="402"/>
    </row>
    <row r="5" spans="1:55" s="412" customFormat="1" ht="17.25" thickBot="1" x14ac:dyDescent="0.35">
      <c r="A5" s="403" t="s">
        <v>259</v>
      </c>
      <c r="B5" s="404" t="s">
        <v>260</v>
      </c>
      <c r="C5" s="405" t="s">
        <v>261</v>
      </c>
      <c r="D5" s="406" t="s">
        <v>262</v>
      </c>
      <c r="E5" s="407"/>
      <c r="F5" s="408" t="s">
        <v>263</v>
      </c>
      <c r="G5" s="409" t="s">
        <v>264</v>
      </c>
      <c r="H5" s="408" t="s">
        <v>265</v>
      </c>
      <c r="I5" s="408" t="s">
        <v>266</v>
      </c>
      <c r="J5" s="408" t="s">
        <v>267</v>
      </c>
      <c r="K5" s="408" t="s">
        <v>268</v>
      </c>
      <c r="L5" s="409" t="s">
        <v>269</v>
      </c>
      <c r="M5" s="408" t="s">
        <v>270</v>
      </c>
      <c r="N5" s="409" t="s">
        <v>271</v>
      </c>
      <c r="O5" s="409" t="s">
        <v>272</v>
      </c>
      <c r="P5" s="409" t="s">
        <v>273</v>
      </c>
      <c r="Q5" s="409" t="s">
        <v>274</v>
      </c>
      <c r="R5" s="408" t="s">
        <v>275</v>
      </c>
      <c r="S5" s="408" t="s">
        <v>276</v>
      </c>
      <c r="T5" s="410"/>
      <c r="U5" s="393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1"/>
      <c r="AO5" s="411"/>
      <c r="AP5" s="411"/>
      <c r="AQ5" s="411"/>
      <c r="AR5" s="411"/>
      <c r="AS5" s="411"/>
      <c r="AT5" s="411"/>
      <c r="AU5" s="411"/>
      <c r="AV5" s="411"/>
      <c r="AW5" s="411"/>
      <c r="AX5" s="411"/>
      <c r="AY5" s="411"/>
      <c r="AZ5" s="411"/>
      <c r="BA5" s="411"/>
      <c r="BB5" s="411"/>
      <c r="BC5" s="411"/>
    </row>
    <row r="6" spans="1:55" s="415" customFormat="1" ht="19.899999999999999" customHeight="1" thickBot="1" x14ac:dyDescent="0.4">
      <c r="A6" s="1498" t="s">
        <v>0</v>
      </c>
      <c r="B6" s="1499" t="s">
        <v>1</v>
      </c>
      <c r="C6" s="1500" t="s">
        <v>2</v>
      </c>
      <c r="D6" s="1501"/>
      <c r="E6" s="1502" t="s">
        <v>278</v>
      </c>
      <c r="F6" s="1512" t="s">
        <v>375</v>
      </c>
      <c r="G6" s="1512"/>
      <c r="H6" s="1512"/>
      <c r="I6" s="1512"/>
      <c r="J6" s="1512"/>
      <c r="K6" s="1516" t="s">
        <v>427</v>
      </c>
      <c r="L6" s="1516"/>
      <c r="M6" s="1516"/>
      <c r="N6" s="1517" t="s">
        <v>376</v>
      </c>
      <c r="O6" s="1519" t="s">
        <v>377</v>
      </c>
      <c r="P6" s="1519"/>
      <c r="Q6" s="1519"/>
      <c r="R6" s="1519"/>
      <c r="S6" s="1509" t="s">
        <v>378</v>
      </c>
      <c r="T6" s="413"/>
      <c r="U6" s="393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</row>
    <row r="7" spans="1:55" s="415" customFormat="1" ht="84.6" customHeight="1" thickBot="1" x14ac:dyDescent="0.35">
      <c r="A7" s="1498"/>
      <c r="B7" s="1499"/>
      <c r="C7" s="1500"/>
      <c r="D7" s="1501"/>
      <c r="E7" s="1502"/>
      <c r="F7" s="416" t="s">
        <v>379</v>
      </c>
      <c r="G7" s="417" t="s">
        <v>380</v>
      </c>
      <c r="H7" s="418" t="s">
        <v>381</v>
      </c>
      <c r="I7" s="417" t="s">
        <v>382</v>
      </c>
      <c r="J7" s="417" t="s">
        <v>383</v>
      </c>
      <c r="K7" s="417" t="s">
        <v>384</v>
      </c>
      <c r="L7" s="417" t="s">
        <v>385</v>
      </c>
      <c r="M7" s="419" t="s">
        <v>386</v>
      </c>
      <c r="N7" s="1518"/>
      <c r="O7" s="420" t="s">
        <v>387</v>
      </c>
      <c r="P7" s="417" t="s">
        <v>388</v>
      </c>
      <c r="Q7" s="417" t="s">
        <v>389</v>
      </c>
      <c r="R7" s="419" t="s">
        <v>390</v>
      </c>
      <c r="S7" s="1510"/>
      <c r="T7" s="413"/>
      <c r="U7" s="393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14"/>
      <c r="AS7" s="414"/>
      <c r="AT7" s="414"/>
      <c r="AU7" s="414"/>
      <c r="AV7" s="414"/>
      <c r="AW7" s="414"/>
      <c r="AX7" s="414"/>
      <c r="AY7" s="414"/>
      <c r="AZ7" s="414"/>
      <c r="BA7" s="414"/>
      <c r="BB7" s="414"/>
      <c r="BC7" s="414"/>
    </row>
    <row r="8" spans="1:55" s="427" customFormat="1" ht="17.25" customHeight="1" x14ac:dyDescent="0.35">
      <c r="A8" s="457">
        <v>1</v>
      </c>
      <c r="B8" s="421" t="s">
        <v>269</v>
      </c>
      <c r="C8" s="1511" t="s">
        <v>20</v>
      </c>
      <c r="D8" s="314" t="s">
        <v>300</v>
      </c>
      <c r="E8" s="1505" t="s">
        <v>269</v>
      </c>
      <c r="F8" s="422">
        <v>192742</v>
      </c>
      <c r="G8" s="423"/>
      <c r="H8" s="424"/>
      <c r="I8" s="423"/>
      <c r="J8" s="423"/>
      <c r="K8" s="423"/>
      <c r="L8" s="423"/>
      <c r="M8" s="467"/>
      <c r="N8" s="1139">
        <f t="shared" ref="N8:N39" si="0">SUM(F8:M8)</f>
        <v>192742</v>
      </c>
      <c r="O8" s="976"/>
      <c r="P8" s="423"/>
      <c r="Q8" s="423"/>
      <c r="R8" s="467"/>
      <c r="S8" s="1126">
        <f t="shared" ref="S8:S106" si="1">SUM(N8:R8)</f>
        <v>192742</v>
      </c>
      <c r="T8" s="425"/>
      <c r="U8" s="426"/>
    </row>
    <row r="9" spans="1:55" s="415" customFormat="1" ht="23.45" customHeight="1" x14ac:dyDescent="0.35">
      <c r="A9" s="458"/>
      <c r="B9" s="428"/>
      <c r="C9" s="1511"/>
      <c r="D9" s="317" t="s">
        <v>300</v>
      </c>
      <c r="E9" s="1505"/>
      <c r="F9" s="429">
        <f>SUM(F8+F10)</f>
        <v>192742</v>
      </c>
      <c r="G9" s="429">
        <f t="shared" ref="G9:M9" si="2">SUM(G8+G10)</f>
        <v>0</v>
      </c>
      <c r="H9" s="429">
        <f t="shared" si="2"/>
        <v>0</v>
      </c>
      <c r="I9" s="429">
        <f t="shared" si="2"/>
        <v>0</v>
      </c>
      <c r="J9" s="429">
        <f t="shared" si="2"/>
        <v>0</v>
      </c>
      <c r="K9" s="429">
        <f t="shared" si="2"/>
        <v>0</v>
      </c>
      <c r="L9" s="429">
        <f t="shared" si="2"/>
        <v>0</v>
      </c>
      <c r="M9" s="965">
        <f t="shared" si="2"/>
        <v>0</v>
      </c>
      <c r="N9" s="1140">
        <f t="shared" si="0"/>
        <v>192742</v>
      </c>
      <c r="O9" s="977">
        <f>SUM(O8+O10)</f>
        <v>0</v>
      </c>
      <c r="P9" s="429">
        <f>SUM(P8+P10)</f>
        <v>0</v>
      </c>
      <c r="Q9" s="429">
        <f>SUM(Q8+Q10)</f>
        <v>0</v>
      </c>
      <c r="R9" s="965">
        <f>SUM(R8+R10)</f>
        <v>0</v>
      </c>
      <c r="S9" s="1127">
        <f t="shared" si="1"/>
        <v>192742</v>
      </c>
      <c r="T9" s="413"/>
      <c r="U9" s="393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AQ9" s="414"/>
      <c r="AR9" s="414"/>
      <c r="AS9" s="414"/>
      <c r="AT9" s="414"/>
      <c r="AU9" s="414"/>
      <c r="AV9" s="414"/>
      <c r="AW9" s="414"/>
      <c r="AX9" s="414"/>
      <c r="AY9" s="414"/>
      <c r="AZ9" s="414"/>
      <c r="BA9" s="414"/>
      <c r="BB9" s="414"/>
      <c r="BC9" s="414"/>
    </row>
    <row r="10" spans="1:55" s="415" customFormat="1" ht="17.25" customHeight="1" x14ac:dyDescent="0.35">
      <c r="A10" s="458"/>
      <c r="B10" s="428"/>
      <c r="C10" s="1511"/>
      <c r="D10" s="317" t="s">
        <v>17</v>
      </c>
      <c r="E10" s="1505"/>
      <c r="F10" s="429">
        <v>0</v>
      </c>
      <c r="G10" s="430">
        <v>0</v>
      </c>
      <c r="H10" s="431"/>
      <c r="I10" s="430"/>
      <c r="J10" s="430"/>
      <c r="K10" s="430"/>
      <c r="L10" s="430"/>
      <c r="M10" s="468"/>
      <c r="N10" s="1140">
        <f t="shared" si="0"/>
        <v>0</v>
      </c>
      <c r="O10" s="978"/>
      <c r="P10" s="430"/>
      <c r="Q10" s="430"/>
      <c r="R10" s="468"/>
      <c r="S10" s="1127">
        <f t="shared" si="1"/>
        <v>0</v>
      </c>
      <c r="T10" s="413"/>
      <c r="U10" s="393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4"/>
      <c r="AP10" s="414"/>
      <c r="AQ10" s="414"/>
      <c r="AR10" s="414"/>
      <c r="AS10" s="414"/>
      <c r="AT10" s="414"/>
      <c r="AU10" s="414"/>
      <c r="AV10" s="414"/>
      <c r="AW10" s="414"/>
      <c r="AX10" s="414"/>
      <c r="AY10" s="414"/>
      <c r="AZ10" s="414"/>
      <c r="BA10" s="414"/>
      <c r="BB10" s="414"/>
      <c r="BC10" s="414"/>
    </row>
    <row r="11" spans="1:55" s="427" customFormat="1" ht="17.25" customHeight="1" x14ac:dyDescent="0.35">
      <c r="A11" s="459"/>
      <c r="B11" s="432"/>
      <c r="C11" s="1506" t="s">
        <v>22</v>
      </c>
      <c r="D11" s="314" t="s">
        <v>300</v>
      </c>
      <c r="E11" s="1505" t="s">
        <v>269</v>
      </c>
      <c r="F11" s="422">
        <v>350165</v>
      </c>
      <c r="G11" s="423"/>
      <c r="H11" s="424"/>
      <c r="I11" s="423"/>
      <c r="J11" s="423"/>
      <c r="K11" s="423"/>
      <c r="L11" s="423"/>
      <c r="M11" s="467"/>
      <c r="N11" s="1139">
        <f t="shared" si="0"/>
        <v>350165</v>
      </c>
      <c r="O11" s="976"/>
      <c r="P11" s="423"/>
      <c r="Q11" s="423"/>
      <c r="R11" s="467"/>
      <c r="S11" s="1126">
        <f t="shared" si="1"/>
        <v>350165</v>
      </c>
      <c r="T11" s="425"/>
      <c r="U11" s="426"/>
    </row>
    <row r="12" spans="1:55" s="415" customFormat="1" ht="17.25" customHeight="1" x14ac:dyDescent="0.35">
      <c r="A12" s="460"/>
      <c r="B12" s="433"/>
      <c r="C12" s="1506"/>
      <c r="D12" s="317" t="s">
        <v>300</v>
      </c>
      <c r="E12" s="1505"/>
      <c r="F12" s="429">
        <f>SUM(F11+F13)</f>
        <v>350165</v>
      </c>
      <c r="G12" s="429">
        <f t="shared" ref="G12:M12" si="3">SUM(G11+G13)</f>
        <v>0</v>
      </c>
      <c r="H12" s="429">
        <f t="shared" si="3"/>
        <v>0</v>
      </c>
      <c r="I12" s="429">
        <f t="shared" si="3"/>
        <v>0</v>
      </c>
      <c r="J12" s="429">
        <f t="shared" si="3"/>
        <v>0</v>
      </c>
      <c r="K12" s="429">
        <f t="shared" si="3"/>
        <v>0</v>
      </c>
      <c r="L12" s="429">
        <f t="shared" si="3"/>
        <v>0</v>
      </c>
      <c r="M12" s="965">
        <f t="shared" si="3"/>
        <v>0</v>
      </c>
      <c r="N12" s="1140">
        <f t="shared" si="0"/>
        <v>350165</v>
      </c>
      <c r="O12" s="977">
        <f>SUM(O11+O13)</f>
        <v>0</v>
      </c>
      <c r="P12" s="429">
        <f>SUM(P11+P13)</f>
        <v>0</v>
      </c>
      <c r="Q12" s="429">
        <f>SUM(Q11+Q13)</f>
        <v>0</v>
      </c>
      <c r="R12" s="965">
        <f>SUM(R11+R13)</f>
        <v>0</v>
      </c>
      <c r="S12" s="1127">
        <f t="shared" si="1"/>
        <v>350165</v>
      </c>
      <c r="T12" s="413"/>
      <c r="U12" s="393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4"/>
      <c r="AP12" s="414"/>
      <c r="AQ12" s="414"/>
      <c r="AR12" s="414"/>
      <c r="AS12" s="414"/>
      <c r="AT12" s="414"/>
      <c r="AU12" s="414"/>
      <c r="AV12" s="414"/>
      <c r="AW12" s="414"/>
      <c r="AX12" s="414"/>
      <c r="AY12" s="414"/>
      <c r="AZ12" s="414"/>
      <c r="BA12" s="414"/>
      <c r="BB12" s="414"/>
      <c r="BC12" s="414"/>
    </row>
    <row r="13" spans="1:55" s="415" customFormat="1" ht="17.25" customHeight="1" x14ac:dyDescent="0.35">
      <c r="A13" s="460"/>
      <c r="B13" s="433"/>
      <c r="C13" s="1506"/>
      <c r="D13" s="317" t="s">
        <v>17</v>
      </c>
      <c r="E13" s="1505"/>
      <c r="F13" s="429"/>
      <c r="G13" s="430"/>
      <c r="H13" s="431"/>
      <c r="I13" s="430"/>
      <c r="J13" s="430"/>
      <c r="K13" s="430"/>
      <c r="L13" s="430"/>
      <c r="M13" s="468"/>
      <c r="N13" s="1140">
        <f t="shared" si="0"/>
        <v>0</v>
      </c>
      <c r="O13" s="978"/>
      <c r="P13" s="430"/>
      <c r="Q13" s="430"/>
      <c r="R13" s="468"/>
      <c r="S13" s="1127">
        <f t="shared" si="1"/>
        <v>0</v>
      </c>
      <c r="T13" s="413"/>
      <c r="U13" s="393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4"/>
      <c r="AP13" s="414"/>
      <c r="AQ13" s="414"/>
      <c r="AR13" s="414"/>
      <c r="AS13" s="414"/>
      <c r="AT13" s="414"/>
      <c r="AU13" s="414"/>
      <c r="AV13" s="414"/>
      <c r="AW13" s="414"/>
      <c r="AX13" s="414"/>
      <c r="AY13" s="414"/>
      <c r="AZ13" s="414"/>
      <c r="BA13" s="414"/>
      <c r="BB13" s="414"/>
      <c r="BC13" s="414"/>
    </row>
    <row r="14" spans="1:55" s="427" customFormat="1" ht="17.25" customHeight="1" x14ac:dyDescent="0.35">
      <c r="A14" s="459"/>
      <c r="B14" s="432"/>
      <c r="C14" s="1506" t="s">
        <v>24</v>
      </c>
      <c r="D14" s="314" t="s">
        <v>300</v>
      </c>
      <c r="E14" s="1505" t="s">
        <v>269</v>
      </c>
      <c r="F14" s="422">
        <v>364694</v>
      </c>
      <c r="G14" s="423"/>
      <c r="H14" s="424"/>
      <c r="I14" s="423"/>
      <c r="J14" s="423"/>
      <c r="K14" s="423"/>
      <c r="L14" s="423"/>
      <c r="M14" s="467"/>
      <c r="N14" s="1139">
        <f t="shared" si="0"/>
        <v>364694</v>
      </c>
      <c r="O14" s="976"/>
      <c r="P14" s="423"/>
      <c r="Q14" s="423"/>
      <c r="R14" s="467"/>
      <c r="S14" s="1126">
        <f t="shared" si="1"/>
        <v>364694</v>
      </c>
      <c r="T14" s="425"/>
      <c r="U14" s="426"/>
    </row>
    <row r="15" spans="1:55" s="415" customFormat="1" ht="17.25" customHeight="1" x14ac:dyDescent="0.35">
      <c r="A15" s="460"/>
      <c r="B15" s="433"/>
      <c r="C15" s="1506"/>
      <c r="D15" s="317" t="s">
        <v>300</v>
      </c>
      <c r="E15" s="1505"/>
      <c r="F15" s="429">
        <f>SUM(F14+F16)</f>
        <v>364694</v>
      </c>
      <c r="G15" s="429">
        <f t="shared" ref="G15:M15" si="4">SUM(G14+G16)</f>
        <v>0</v>
      </c>
      <c r="H15" s="429">
        <f t="shared" si="4"/>
        <v>0</v>
      </c>
      <c r="I15" s="429">
        <f t="shared" si="4"/>
        <v>0</v>
      </c>
      <c r="J15" s="429">
        <f t="shared" si="4"/>
        <v>0</v>
      </c>
      <c r="K15" s="429">
        <f t="shared" si="4"/>
        <v>0</v>
      </c>
      <c r="L15" s="429">
        <f t="shared" si="4"/>
        <v>0</v>
      </c>
      <c r="M15" s="965">
        <f t="shared" si="4"/>
        <v>0</v>
      </c>
      <c r="N15" s="1140">
        <f t="shared" si="0"/>
        <v>364694</v>
      </c>
      <c r="O15" s="977">
        <f>SUM(O14+O16)</f>
        <v>0</v>
      </c>
      <c r="P15" s="429">
        <f>SUM(P14+P16)</f>
        <v>0</v>
      </c>
      <c r="Q15" s="429">
        <f>SUM(Q14+Q16)</f>
        <v>0</v>
      </c>
      <c r="R15" s="965">
        <f>SUM(R14+R16)</f>
        <v>0</v>
      </c>
      <c r="S15" s="1127">
        <f t="shared" si="1"/>
        <v>364694</v>
      </c>
      <c r="T15" s="413"/>
      <c r="U15" s="393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4"/>
      <c r="AP15" s="414"/>
      <c r="AQ15" s="414"/>
      <c r="AR15" s="414"/>
      <c r="AS15" s="414"/>
      <c r="AT15" s="414"/>
      <c r="AU15" s="414"/>
      <c r="AV15" s="414"/>
      <c r="AW15" s="414"/>
      <c r="AX15" s="414"/>
      <c r="AY15" s="414"/>
      <c r="AZ15" s="414"/>
      <c r="BA15" s="414"/>
      <c r="BB15" s="414"/>
      <c r="BC15" s="414"/>
    </row>
    <row r="16" spans="1:55" s="527" customFormat="1" ht="17.25" customHeight="1" x14ac:dyDescent="0.35">
      <c r="A16" s="523"/>
      <c r="B16" s="524"/>
      <c r="C16" s="1506"/>
      <c r="D16" s="939" t="s">
        <v>17</v>
      </c>
      <c r="E16" s="1505"/>
      <c r="F16" s="952">
        <v>0</v>
      </c>
      <c r="G16" s="953"/>
      <c r="H16" s="954"/>
      <c r="I16" s="953"/>
      <c r="J16" s="953"/>
      <c r="K16" s="953"/>
      <c r="L16" s="953"/>
      <c r="M16" s="955"/>
      <c r="N16" s="1141">
        <f t="shared" si="0"/>
        <v>0</v>
      </c>
      <c r="O16" s="979"/>
      <c r="P16" s="953"/>
      <c r="Q16" s="953"/>
      <c r="R16" s="955"/>
      <c r="S16" s="1128">
        <f t="shared" si="1"/>
        <v>0</v>
      </c>
      <c r="T16" s="525"/>
      <c r="U16" s="520"/>
      <c r="V16" s="526"/>
      <c r="W16" s="526"/>
      <c r="X16" s="526"/>
      <c r="Y16" s="526"/>
      <c r="Z16" s="526"/>
      <c r="AA16" s="526"/>
      <c r="AB16" s="526"/>
      <c r="AC16" s="526"/>
      <c r="AD16" s="526"/>
      <c r="AE16" s="526"/>
      <c r="AF16" s="526"/>
      <c r="AG16" s="526"/>
      <c r="AH16" s="526"/>
      <c r="AI16" s="526"/>
      <c r="AJ16" s="526"/>
      <c r="AK16" s="526"/>
      <c r="AL16" s="526"/>
      <c r="AM16" s="526"/>
      <c r="AN16" s="526"/>
      <c r="AO16" s="526"/>
      <c r="AP16" s="526"/>
      <c r="AQ16" s="526"/>
      <c r="AR16" s="526"/>
      <c r="AS16" s="526"/>
      <c r="AT16" s="526"/>
      <c r="AU16" s="526"/>
      <c r="AV16" s="526"/>
      <c r="AW16" s="526"/>
      <c r="AX16" s="526"/>
      <c r="AY16" s="526"/>
      <c r="AZ16" s="526"/>
      <c r="BA16" s="526"/>
      <c r="BB16" s="526"/>
      <c r="BC16" s="526"/>
    </row>
    <row r="17" spans="1:55" s="427" customFormat="1" ht="17.25" customHeight="1" x14ac:dyDescent="0.35">
      <c r="A17" s="459"/>
      <c r="B17" s="432"/>
      <c r="C17" s="1503" t="s">
        <v>26</v>
      </c>
      <c r="D17" s="314" t="s">
        <v>300</v>
      </c>
      <c r="E17" s="1505" t="s">
        <v>269</v>
      </c>
      <c r="F17" s="422">
        <v>25781</v>
      </c>
      <c r="G17" s="423"/>
      <c r="H17" s="424"/>
      <c r="I17" s="423"/>
      <c r="J17" s="423"/>
      <c r="K17" s="423"/>
      <c r="L17" s="423"/>
      <c r="M17" s="467"/>
      <c r="N17" s="1139">
        <f t="shared" si="0"/>
        <v>25781</v>
      </c>
      <c r="O17" s="976"/>
      <c r="P17" s="423"/>
      <c r="Q17" s="423"/>
      <c r="R17" s="467"/>
      <c r="S17" s="1126">
        <f t="shared" si="1"/>
        <v>25781</v>
      </c>
      <c r="T17" s="425"/>
      <c r="U17" s="426"/>
    </row>
    <row r="18" spans="1:55" s="415" customFormat="1" ht="17.25" customHeight="1" x14ac:dyDescent="0.35">
      <c r="A18" s="460"/>
      <c r="B18" s="433"/>
      <c r="C18" s="1503"/>
      <c r="D18" s="317" t="s">
        <v>300</v>
      </c>
      <c r="E18" s="1505"/>
      <c r="F18" s="429">
        <f>SUM(F17+F19)</f>
        <v>25781</v>
      </c>
      <c r="G18" s="429">
        <f t="shared" ref="G18:M18" si="5">SUM(G17+G19)</f>
        <v>0</v>
      </c>
      <c r="H18" s="429">
        <f t="shared" si="5"/>
        <v>0</v>
      </c>
      <c r="I18" s="429">
        <f t="shared" si="5"/>
        <v>0</v>
      </c>
      <c r="J18" s="429">
        <f t="shared" si="5"/>
        <v>0</v>
      </c>
      <c r="K18" s="429">
        <f t="shared" si="5"/>
        <v>0</v>
      </c>
      <c r="L18" s="429">
        <f t="shared" si="5"/>
        <v>0</v>
      </c>
      <c r="M18" s="965">
        <f t="shared" si="5"/>
        <v>0</v>
      </c>
      <c r="N18" s="1140">
        <f t="shared" si="0"/>
        <v>25781</v>
      </c>
      <c r="O18" s="977">
        <f>SUM(O17+O19)</f>
        <v>0</v>
      </c>
      <c r="P18" s="429">
        <f>SUM(P17+P19)</f>
        <v>0</v>
      </c>
      <c r="Q18" s="429">
        <f>SUM(Q17+Q19)</f>
        <v>0</v>
      </c>
      <c r="R18" s="965">
        <f>SUM(R17+R19)</f>
        <v>0</v>
      </c>
      <c r="S18" s="1127">
        <f t="shared" si="1"/>
        <v>25781</v>
      </c>
      <c r="T18" s="413"/>
      <c r="U18" s="393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4"/>
      <c r="AP18" s="414"/>
      <c r="AQ18" s="414"/>
      <c r="AR18" s="414"/>
      <c r="AS18" s="414"/>
      <c r="AT18" s="414"/>
      <c r="AU18" s="414"/>
      <c r="AV18" s="414"/>
      <c r="AW18" s="414"/>
      <c r="AX18" s="414"/>
      <c r="AY18" s="414"/>
      <c r="AZ18" s="414"/>
      <c r="BA18" s="414"/>
      <c r="BB18" s="414"/>
      <c r="BC18" s="414"/>
    </row>
    <row r="19" spans="1:55" s="527" customFormat="1" ht="17.25" customHeight="1" x14ac:dyDescent="0.35">
      <c r="A19" s="523"/>
      <c r="B19" s="524"/>
      <c r="C19" s="1503"/>
      <c r="D19" s="939" t="s">
        <v>17</v>
      </c>
      <c r="E19" s="1505"/>
      <c r="F19" s="952">
        <v>0</v>
      </c>
      <c r="G19" s="953"/>
      <c r="H19" s="954"/>
      <c r="I19" s="953"/>
      <c r="J19" s="953"/>
      <c r="K19" s="953"/>
      <c r="L19" s="953"/>
      <c r="M19" s="955"/>
      <c r="N19" s="1141">
        <f t="shared" si="0"/>
        <v>0</v>
      </c>
      <c r="O19" s="979"/>
      <c r="P19" s="953"/>
      <c r="Q19" s="953"/>
      <c r="R19" s="955"/>
      <c r="S19" s="1128">
        <f t="shared" si="1"/>
        <v>0</v>
      </c>
      <c r="T19" s="525"/>
      <c r="U19" s="520"/>
      <c r="V19" s="526"/>
      <c r="W19" s="526"/>
      <c r="X19" s="526"/>
      <c r="Y19" s="526"/>
      <c r="Z19" s="526"/>
      <c r="AA19" s="526"/>
      <c r="AB19" s="526"/>
      <c r="AC19" s="526"/>
      <c r="AD19" s="526"/>
      <c r="AE19" s="526"/>
      <c r="AF19" s="526"/>
      <c r="AG19" s="526"/>
      <c r="AH19" s="526"/>
      <c r="AI19" s="526"/>
      <c r="AJ19" s="526"/>
      <c r="AK19" s="526"/>
      <c r="AL19" s="526"/>
      <c r="AM19" s="526"/>
      <c r="AN19" s="526"/>
      <c r="AO19" s="526"/>
      <c r="AP19" s="526"/>
      <c r="AQ19" s="526"/>
      <c r="AR19" s="526"/>
      <c r="AS19" s="526"/>
      <c r="AT19" s="526"/>
      <c r="AU19" s="526"/>
      <c r="AV19" s="526"/>
      <c r="AW19" s="526"/>
      <c r="AX19" s="526"/>
      <c r="AY19" s="526"/>
      <c r="AZ19" s="526"/>
      <c r="BA19" s="526"/>
      <c r="BB19" s="526"/>
      <c r="BC19" s="526"/>
    </row>
    <row r="20" spans="1:55" s="427" customFormat="1" ht="17.25" customHeight="1" x14ac:dyDescent="0.35">
      <c r="A20" s="459"/>
      <c r="B20" s="432"/>
      <c r="C20" s="1513" t="s">
        <v>28</v>
      </c>
      <c r="D20" s="314" t="s">
        <v>300</v>
      </c>
      <c r="E20" s="1505" t="s">
        <v>269</v>
      </c>
      <c r="F20" s="422">
        <v>34616</v>
      </c>
      <c r="G20" s="423"/>
      <c r="H20" s="424"/>
      <c r="I20" s="423"/>
      <c r="J20" s="423"/>
      <c r="K20" s="423"/>
      <c r="L20" s="423"/>
      <c r="M20" s="467"/>
      <c r="N20" s="1139">
        <f t="shared" si="0"/>
        <v>34616</v>
      </c>
      <c r="O20" s="976"/>
      <c r="P20" s="423"/>
      <c r="Q20" s="423"/>
      <c r="R20" s="467"/>
      <c r="S20" s="1126">
        <f t="shared" si="1"/>
        <v>34616</v>
      </c>
      <c r="T20" s="425"/>
      <c r="U20" s="426"/>
    </row>
    <row r="21" spans="1:55" s="415" customFormat="1" ht="17.25" customHeight="1" x14ac:dyDescent="0.35">
      <c r="A21" s="460"/>
      <c r="B21" s="433"/>
      <c r="C21" s="1513"/>
      <c r="D21" s="317" t="s">
        <v>300</v>
      </c>
      <c r="E21" s="1505"/>
      <c r="F21" s="429">
        <f>SUM(F20+F22)</f>
        <v>34616</v>
      </c>
      <c r="G21" s="429">
        <f t="shared" ref="G21:M21" si="6">SUM(G20+G22)</f>
        <v>0</v>
      </c>
      <c r="H21" s="429">
        <f t="shared" si="6"/>
        <v>0</v>
      </c>
      <c r="I21" s="429">
        <f t="shared" si="6"/>
        <v>0</v>
      </c>
      <c r="J21" s="429">
        <f t="shared" si="6"/>
        <v>0</v>
      </c>
      <c r="K21" s="429">
        <f t="shared" si="6"/>
        <v>0</v>
      </c>
      <c r="L21" s="429">
        <f t="shared" si="6"/>
        <v>0</v>
      </c>
      <c r="M21" s="965">
        <f t="shared" si="6"/>
        <v>0</v>
      </c>
      <c r="N21" s="1140">
        <f t="shared" si="0"/>
        <v>34616</v>
      </c>
      <c r="O21" s="977">
        <f>SUM(O20+O22)</f>
        <v>0</v>
      </c>
      <c r="P21" s="429">
        <f>SUM(P20+P22)</f>
        <v>0</v>
      </c>
      <c r="Q21" s="429">
        <f>SUM(Q20+Q22)</f>
        <v>0</v>
      </c>
      <c r="R21" s="965">
        <f>SUM(R20+R22)</f>
        <v>0</v>
      </c>
      <c r="S21" s="1127">
        <f t="shared" si="1"/>
        <v>34616</v>
      </c>
      <c r="T21" s="413"/>
      <c r="U21" s="393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AO21" s="414"/>
      <c r="AP21" s="414"/>
      <c r="AQ21" s="414"/>
      <c r="AR21" s="414"/>
      <c r="AS21" s="414"/>
      <c r="AT21" s="414"/>
      <c r="AU21" s="414"/>
      <c r="AV21" s="414"/>
      <c r="AW21" s="414"/>
      <c r="AX21" s="414"/>
      <c r="AY21" s="414"/>
      <c r="AZ21" s="414"/>
      <c r="BA21" s="414"/>
      <c r="BB21" s="414"/>
      <c r="BC21" s="414"/>
    </row>
    <row r="22" spans="1:55" s="1298" customFormat="1" ht="17.25" customHeight="1" x14ac:dyDescent="0.35">
      <c r="A22" s="1287"/>
      <c r="B22" s="1288"/>
      <c r="C22" s="1513"/>
      <c r="D22" s="939" t="s">
        <v>17</v>
      </c>
      <c r="E22" s="1505"/>
      <c r="F22" s="1289">
        <v>0</v>
      </c>
      <c r="G22" s="1290"/>
      <c r="H22" s="1291"/>
      <c r="I22" s="1290"/>
      <c r="J22" s="1290"/>
      <c r="K22" s="1290"/>
      <c r="L22" s="1290"/>
      <c r="M22" s="1292"/>
      <c r="N22" s="1293">
        <f t="shared" si="0"/>
        <v>0</v>
      </c>
      <c r="O22" s="1294"/>
      <c r="P22" s="1290"/>
      <c r="Q22" s="1290"/>
      <c r="R22" s="1292"/>
      <c r="S22" s="1295">
        <f t="shared" si="1"/>
        <v>0</v>
      </c>
      <c r="T22" s="1296"/>
      <c r="U22" s="1297"/>
    </row>
    <row r="23" spans="1:55" s="365" customFormat="1" ht="17.25" hidden="1" customHeight="1" x14ac:dyDescent="0.35">
      <c r="A23" s="461"/>
      <c r="B23" s="435"/>
      <c r="C23" s="1504" t="s">
        <v>428</v>
      </c>
      <c r="D23" s="314" t="s">
        <v>300</v>
      </c>
      <c r="E23" s="1505" t="s">
        <v>269</v>
      </c>
      <c r="F23" s="436"/>
      <c r="G23" s="436"/>
      <c r="H23" s="436"/>
      <c r="I23" s="436"/>
      <c r="J23" s="436"/>
      <c r="K23" s="436"/>
      <c r="L23" s="436"/>
      <c r="M23" s="469"/>
      <c r="N23" s="1139">
        <f t="shared" si="0"/>
        <v>0</v>
      </c>
      <c r="O23" s="980"/>
      <c r="P23" s="436"/>
      <c r="Q23" s="436"/>
      <c r="R23" s="469"/>
      <c r="S23" s="1126">
        <f t="shared" si="1"/>
        <v>0</v>
      </c>
      <c r="T23" s="437"/>
      <c r="U23" s="426"/>
    </row>
    <row r="24" spans="1:55" ht="17.25" hidden="1" customHeight="1" x14ac:dyDescent="0.35">
      <c r="A24" s="462"/>
      <c r="B24" s="438"/>
      <c r="C24" s="1504"/>
      <c r="D24" s="317" t="s">
        <v>300</v>
      </c>
      <c r="E24" s="1505"/>
      <c r="F24" s="429">
        <f>SUM(F23+F25)</f>
        <v>0</v>
      </c>
      <c r="G24" s="429">
        <f t="shared" ref="G24:M24" si="7">SUM(G23+G25)</f>
        <v>0</v>
      </c>
      <c r="H24" s="429">
        <f t="shared" si="7"/>
        <v>0</v>
      </c>
      <c r="I24" s="429">
        <f t="shared" si="7"/>
        <v>0</v>
      </c>
      <c r="J24" s="429">
        <f t="shared" si="7"/>
        <v>0</v>
      </c>
      <c r="K24" s="429">
        <f t="shared" si="7"/>
        <v>0</v>
      </c>
      <c r="L24" s="429">
        <f t="shared" si="7"/>
        <v>0</v>
      </c>
      <c r="M24" s="965">
        <f t="shared" si="7"/>
        <v>0</v>
      </c>
      <c r="N24" s="1140">
        <f t="shared" si="0"/>
        <v>0</v>
      </c>
      <c r="O24" s="977">
        <f>SUM(O23+O25)</f>
        <v>0</v>
      </c>
      <c r="P24" s="429">
        <f>SUM(P23+P25)</f>
        <v>0</v>
      </c>
      <c r="Q24" s="429">
        <f>SUM(Q23+Q25)</f>
        <v>0</v>
      </c>
      <c r="R24" s="965">
        <f>SUM(R23+R25)</f>
        <v>0</v>
      </c>
      <c r="S24" s="1127">
        <f t="shared" si="1"/>
        <v>0</v>
      </c>
    </row>
    <row r="25" spans="1:55" ht="17.25" hidden="1" customHeight="1" x14ac:dyDescent="0.35">
      <c r="A25" s="462"/>
      <c r="B25" s="438"/>
      <c r="C25" s="1504"/>
      <c r="D25" s="317" t="s">
        <v>17</v>
      </c>
      <c r="E25" s="1505"/>
      <c r="F25" s="439"/>
      <c r="G25" s="439"/>
      <c r="H25" s="439"/>
      <c r="I25" s="439"/>
      <c r="J25" s="439"/>
      <c r="K25" s="439"/>
      <c r="L25" s="439"/>
      <c r="M25" s="470"/>
      <c r="N25" s="1140">
        <f t="shared" si="0"/>
        <v>0</v>
      </c>
      <c r="O25" s="981"/>
      <c r="P25" s="439"/>
      <c r="Q25" s="439"/>
      <c r="R25" s="470"/>
      <c r="S25" s="1127">
        <f t="shared" si="1"/>
        <v>0</v>
      </c>
    </row>
    <row r="26" spans="1:55" s="365" customFormat="1" ht="17.25" hidden="1" customHeight="1" x14ac:dyDescent="0.35">
      <c r="A26" s="461"/>
      <c r="B26" s="440"/>
      <c r="C26" s="1520" t="s">
        <v>315</v>
      </c>
      <c r="D26" s="314" t="s">
        <v>300</v>
      </c>
      <c r="E26" s="1505" t="s">
        <v>269</v>
      </c>
      <c r="F26" s="436"/>
      <c r="G26" s="436"/>
      <c r="H26" s="436"/>
      <c r="I26" s="436"/>
      <c r="J26" s="436"/>
      <c r="K26" s="436"/>
      <c r="L26" s="436"/>
      <c r="M26" s="469"/>
      <c r="N26" s="1139">
        <f t="shared" si="0"/>
        <v>0</v>
      </c>
      <c r="O26" s="980"/>
      <c r="P26" s="436"/>
      <c r="Q26" s="436"/>
      <c r="R26" s="469"/>
      <c r="S26" s="1126">
        <f t="shared" si="1"/>
        <v>0</v>
      </c>
      <c r="T26" s="437"/>
      <c r="U26" s="426"/>
    </row>
    <row r="27" spans="1:55" ht="17.25" hidden="1" customHeight="1" x14ac:dyDescent="0.35">
      <c r="A27" s="462"/>
      <c r="B27" s="441"/>
      <c r="C27" s="1520"/>
      <c r="D27" s="317" t="s">
        <v>300</v>
      </c>
      <c r="E27" s="1505"/>
      <c r="F27" s="429">
        <f>SUM(F26+F28)</f>
        <v>0</v>
      </c>
      <c r="G27" s="429">
        <f t="shared" ref="G27:M27" si="8">SUM(G26+G28)</f>
        <v>0</v>
      </c>
      <c r="H27" s="429">
        <f t="shared" si="8"/>
        <v>0</v>
      </c>
      <c r="I27" s="429">
        <f t="shared" si="8"/>
        <v>0</v>
      </c>
      <c r="J27" s="429">
        <f t="shared" si="8"/>
        <v>0</v>
      </c>
      <c r="K27" s="429">
        <f t="shared" si="8"/>
        <v>0</v>
      </c>
      <c r="L27" s="429">
        <f t="shared" si="8"/>
        <v>0</v>
      </c>
      <c r="M27" s="965">
        <f t="shared" si="8"/>
        <v>0</v>
      </c>
      <c r="N27" s="1140">
        <f t="shared" si="0"/>
        <v>0</v>
      </c>
      <c r="O27" s="977">
        <f>SUM(O26+O28)</f>
        <v>0</v>
      </c>
      <c r="P27" s="429">
        <f>SUM(P26+P28)</f>
        <v>0</v>
      </c>
      <c r="Q27" s="429">
        <f>SUM(Q26+Q28)</f>
        <v>0</v>
      </c>
      <c r="R27" s="965">
        <f>SUM(R26+R28)</f>
        <v>0</v>
      </c>
      <c r="S27" s="1127">
        <f t="shared" si="1"/>
        <v>0</v>
      </c>
    </row>
    <row r="28" spans="1:55" ht="17.25" hidden="1" customHeight="1" x14ac:dyDescent="0.35">
      <c r="A28" s="462"/>
      <c r="B28" s="441"/>
      <c r="C28" s="1520"/>
      <c r="D28" s="317" t="s">
        <v>17</v>
      </c>
      <c r="E28" s="1505"/>
      <c r="F28" s="439"/>
      <c r="G28" s="439"/>
      <c r="H28" s="439"/>
      <c r="I28" s="439"/>
      <c r="J28" s="439"/>
      <c r="K28" s="439"/>
      <c r="L28" s="439"/>
      <c r="M28" s="470"/>
      <c r="N28" s="1140">
        <f t="shared" si="0"/>
        <v>0</v>
      </c>
      <c r="O28" s="981"/>
      <c r="P28" s="439"/>
      <c r="Q28" s="439"/>
      <c r="R28" s="470"/>
      <c r="S28" s="1127">
        <f t="shared" si="1"/>
        <v>0</v>
      </c>
    </row>
    <row r="29" spans="1:55" s="365" customFormat="1" ht="17.25" hidden="1" customHeight="1" x14ac:dyDescent="0.35">
      <c r="A29" s="461"/>
      <c r="B29" s="440"/>
      <c r="C29" s="1520" t="s">
        <v>429</v>
      </c>
      <c r="D29" s="314" t="s">
        <v>300</v>
      </c>
      <c r="E29" s="1505" t="s">
        <v>269</v>
      </c>
      <c r="F29" s="436"/>
      <c r="G29" s="436"/>
      <c r="H29" s="436"/>
      <c r="I29" s="436"/>
      <c r="J29" s="436"/>
      <c r="K29" s="436"/>
      <c r="L29" s="436"/>
      <c r="M29" s="469"/>
      <c r="N29" s="1139">
        <f t="shared" si="0"/>
        <v>0</v>
      </c>
      <c r="O29" s="980"/>
      <c r="P29" s="436"/>
      <c r="Q29" s="436"/>
      <c r="R29" s="469"/>
      <c r="S29" s="1126">
        <f t="shared" si="1"/>
        <v>0</v>
      </c>
      <c r="T29" s="437"/>
      <c r="U29" s="426"/>
    </row>
    <row r="30" spans="1:55" ht="17.25" hidden="1" customHeight="1" x14ac:dyDescent="0.35">
      <c r="A30" s="462"/>
      <c r="B30" s="441"/>
      <c r="C30" s="1520"/>
      <c r="D30" s="317" t="s">
        <v>300</v>
      </c>
      <c r="E30" s="1505"/>
      <c r="F30" s="429">
        <f>SUM(F29+F31)</f>
        <v>0</v>
      </c>
      <c r="G30" s="429">
        <f t="shared" ref="G30:M30" si="9">SUM(G29+G31)</f>
        <v>0</v>
      </c>
      <c r="H30" s="429">
        <f t="shared" si="9"/>
        <v>0</v>
      </c>
      <c r="I30" s="429">
        <f t="shared" si="9"/>
        <v>0</v>
      </c>
      <c r="J30" s="429">
        <f t="shared" si="9"/>
        <v>0</v>
      </c>
      <c r="K30" s="429">
        <f t="shared" si="9"/>
        <v>0</v>
      </c>
      <c r="L30" s="429">
        <f t="shared" si="9"/>
        <v>0</v>
      </c>
      <c r="M30" s="965">
        <f t="shared" si="9"/>
        <v>0</v>
      </c>
      <c r="N30" s="1140">
        <f t="shared" si="0"/>
        <v>0</v>
      </c>
      <c r="O30" s="977">
        <f>SUM(O29+O31)</f>
        <v>0</v>
      </c>
      <c r="P30" s="429">
        <f>SUM(P29+P31)</f>
        <v>0</v>
      </c>
      <c r="Q30" s="429">
        <f>SUM(Q29+Q31)</f>
        <v>0</v>
      </c>
      <c r="R30" s="965">
        <f>SUM(R29+R31)</f>
        <v>0</v>
      </c>
      <c r="S30" s="1127">
        <f t="shared" si="1"/>
        <v>0</v>
      </c>
    </row>
    <row r="31" spans="1:55" ht="17.25" hidden="1" customHeight="1" x14ac:dyDescent="0.35">
      <c r="A31" s="462"/>
      <c r="B31" s="441"/>
      <c r="C31" s="1520"/>
      <c r="D31" s="317" t="s">
        <v>17</v>
      </c>
      <c r="E31" s="1505"/>
      <c r="F31" s="439"/>
      <c r="G31" s="439"/>
      <c r="H31" s="439"/>
      <c r="I31" s="439"/>
      <c r="J31" s="439"/>
      <c r="K31" s="439"/>
      <c r="L31" s="439"/>
      <c r="M31" s="470"/>
      <c r="N31" s="1140">
        <f t="shared" si="0"/>
        <v>0</v>
      </c>
      <c r="O31" s="981"/>
      <c r="P31" s="439"/>
      <c r="Q31" s="439"/>
      <c r="R31" s="470"/>
      <c r="S31" s="1127">
        <f t="shared" si="1"/>
        <v>0</v>
      </c>
    </row>
    <row r="32" spans="1:55" s="365" customFormat="1" ht="17.25" customHeight="1" x14ac:dyDescent="0.35">
      <c r="A32" s="461"/>
      <c r="B32" s="440"/>
      <c r="C32" s="1521" t="s">
        <v>430</v>
      </c>
      <c r="D32" s="314" t="s">
        <v>300</v>
      </c>
      <c r="E32" s="1505" t="s">
        <v>269</v>
      </c>
      <c r="F32" s="436"/>
      <c r="G32" s="436"/>
      <c r="H32" s="436">
        <v>252088</v>
      </c>
      <c r="I32" s="436"/>
      <c r="J32" s="436"/>
      <c r="K32" s="436"/>
      <c r="L32" s="436"/>
      <c r="M32" s="469"/>
      <c r="N32" s="1139">
        <f t="shared" si="0"/>
        <v>252088</v>
      </c>
      <c r="O32" s="980"/>
      <c r="P32" s="436"/>
      <c r="Q32" s="436"/>
      <c r="R32" s="469"/>
      <c r="S32" s="1126">
        <f t="shared" si="1"/>
        <v>252088</v>
      </c>
      <c r="T32" s="437"/>
      <c r="U32" s="426"/>
    </row>
    <row r="33" spans="1:21" ht="17.25" customHeight="1" x14ac:dyDescent="0.35">
      <c r="A33" s="462"/>
      <c r="B33" s="441"/>
      <c r="C33" s="1521"/>
      <c r="D33" s="317" t="s">
        <v>300</v>
      </c>
      <c r="E33" s="1505"/>
      <c r="F33" s="429">
        <f>SUM(F32+F34)</f>
        <v>0</v>
      </c>
      <c r="G33" s="429">
        <f t="shared" ref="G33:M33" si="10">SUM(G32+G34)</f>
        <v>0</v>
      </c>
      <c r="H33" s="429">
        <f t="shared" si="10"/>
        <v>252088</v>
      </c>
      <c r="I33" s="429">
        <f t="shared" si="10"/>
        <v>0</v>
      </c>
      <c r="J33" s="429">
        <f t="shared" si="10"/>
        <v>0</v>
      </c>
      <c r="K33" s="429">
        <f t="shared" si="10"/>
        <v>0</v>
      </c>
      <c r="L33" s="429">
        <f t="shared" si="10"/>
        <v>0</v>
      </c>
      <c r="M33" s="965">
        <f t="shared" si="10"/>
        <v>0</v>
      </c>
      <c r="N33" s="1140">
        <f t="shared" si="0"/>
        <v>252088</v>
      </c>
      <c r="O33" s="977">
        <f>SUM(O32+O34)</f>
        <v>0</v>
      </c>
      <c r="P33" s="429">
        <f>SUM(P32+P34)</f>
        <v>0</v>
      </c>
      <c r="Q33" s="429">
        <f>SUM(Q32+Q34)</f>
        <v>0</v>
      </c>
      <c r="R33" s="965">
        <f>SUM(R32+R34)</f>
        <v>0</v>
      </c>
      <c r="S33" s="1127">
        <f t="shared" si="1"/>
        <v>252088</v>
      </c>
    </row>
    <row r="34" spans="1:21" ht="17.25" customHeight="1" x14ac:dyDescent="0.35">
      <c r="A34" s="462"/>
      <c r="B34" s="441"/>
      <c r="C34" s="1521"/>
      <c r="D34" s="317" t="s">
        <v>17</v>
      </c>
      <c r="E34" s="1505"/>
      <c r="F34" s="439"/>
      <c r="G34" s="439"/>
      <c r="H34" s="439"/>
      <c r="I34" s="439"/>
      <c r="J34" s="439"/>
      <c r="K34" s="439"/>
      <c r="L34" s="439"/>
      <c r="M34" s="470"/>
      <c r="N34" s="1140">
        <f t="shared" si="0"/>
        <v>0</v>
      </c>
      <c r="O34" s="981"/>
      <c r="P34" s="439"/>
      <c r="Q34" s="439"/>
      <c r="R34" s="470"/>
      <c r="S34" s="1127">
        <f t="shared" si="1"/>
        <v>0</v>
      </c>
    </row>
    <row r="35" spans="1:21" s="365" customFormat="1" ht="17.25" customHeight="1" x14ac:dyDescent="0.35">
      <c r="A35" s="461"/>
      <c r="B35" s="440"/>
      <c r="C35" s="1521" t="s">
        <v>431</v>
      </c>
      <c r="D35" s="314" t="s">
        <v>300</v>
      </c>
      <c r="E35" s="1505" t="s">
        <v>269</v>
      </c>
      <c r="F35" s="436"/>
      <c r="G35" s="436"/>
      <c r="H35" s="436">
        <v>79591</v>
      </c>
      <c r="I35" s="436"/>
      <c r="J35" s="436"/>
      <c r="K35" s="436"/>
      <c r="L35" s="436"/>
      <c r="M35" s="469"/>
      <c r="N35" s="1139">
        <f t="shared" si="0"/>
        <v>79591</v>
      </c>
      <c r="O35" s="980"/>
      <c r="P35" s="436"/>
      <c r="Q35" s="436"/>
      <c r="R35" s="469"/>
      <c r="S35" s="1126">
        <f t="shared" si="1"/>
        <v>79591</v>
      </c>
      <c r="T35" s="437"/>
      <c r="U35" s="426"/>
    </row>
    <row r="36" spans="1:21" ht="17.25" customHeight="1" x14ac:dyDescent="0.35">
      <c r="A36" s="462"/>
      <c r="B36" s="441"/>
      <c r="C36" s="1521"/>
      <c r="D36" s="317" t="s">
        <v>300</v>
      </c>
      <c r="E36" s="1505"/>
      <c r="F36" s="429">
        <f>SUM(F35+F37)</f>
        <v>0</v>
      </c>
      <c r="G36" s="429">
        <f t="shared" ref="G36:M36" si="11">SUM(G35+G37)</f>
        <v>0</v>
      </c>
      <c r="H36" s="429">
        <f t="shared" si="11"/>
        <v>79591</v>
      </c>
      <c r="I36" s="429">
        <f t="shared" si="11"/>
        <v>0</v>
      </c>
      <c r="J36" s="429">
        <f t="shared" si="11"/>
        <v>0</v>
      </c>
      <c r="K36" s="429">
        <f t="shared" si="11"/>
        <v>0</v>
      </c>
      <c r="L36" s="429">
        <f t="shared" si="11"/>
        <v>0</v>
      </c>
      <c r="M36" s="965">
        <f t="shared" si="11"/>
        <v>0</v>
      </c>
      <c r="N36" s="1140">
        <f t="shared" si="0"/>
        <v>79591</v>
      </c>
      <c r="O36" s="977">
        <f>SUM(O35+O37)</f>
        <v>0</v>
      </c>
      <c r="P36" s="429">
        <f>SUM(P35+P37)</f>
        <v>0</v>
      </c>
      <c r="Q36" s="429">
        <f>SUM(Q35+Q37)</f>
        <v>0</v>
      </c>
      <c r="R36" s="965">
        <f>SUM(R35+R37)</f>
        <v>0</v>
      </c>
      <c r="S36" s="1127">
        <f t="shared" si="1"/>
        <v>79591</v>
      </c>
    </row>
    <row r="37" spans="1:21" ht="17.25" customHeight="1" x14ac:dyDescent="0.35">
      <c r="A37" s="462"/>
      <c r="B37" s="441"/>
      <c r="C37" s="1521"/>
      <c r="D37" s="317" t="s">
        <v>17</v>
      </c>
      <c r="E37" s="1505"/>
      <c r="F37" s="439"/>
      <c r="G37" s="439"/>
      <c r="H37" s="439"/>
      <c r="I37" s="439"/>
      <c r="J37" s="439"/>
      <c r="K37" s="439"/>
      <c r="L37" s="439"/>
      <c r="M37" s="470"/>
      <c r="N37" s="1140">
        <f t="shared" si="0"/>
        <v>0</v>
      </c>
      <c r="O37" s="981"/>
      <c r="P37" s="439"/>
      <c r="Q37" s="439"/>
      <c r="R37" s="470"/>
      <c r="S37" s="1127">
        <f t="shared" si="1"/>
        <v>0</v>
      </c>
    </row>
    <row r="38" spans="1:21" s="365" customFormat="1" ht="17.25" customHeight="1" x14ac:dyDescent="0.35">
      <c r="A38" s="461"/>
      <c r="B38" s="440"/>
      <c r="C38" s="1521" t="s">
        <v>432</v>
      </c>
      <c r="D38" s="314" t="s">
        <v>300</v>
      </c>
      <c r="E38" s="1505" t="s">
        <v>269</v>
      </c>
      <c r="F38" s="436"/>
      <c r="G38" s="436"/>
      <c r="H38" s="436">
        <v>645000</v>
      </c>
      <c r="I38" s="436"/>
      <c r="J38" s="436"/>
      <c r="K38" s="436"/>
      <c r="L38" s="436"/>
      <c r="M38" s="469"/>
      <c r="N38" s="1139">
        <f t="shared" si="0"/>
        <v>645000</v>
      </c>
      <c r="O38" s="980"/>
      <c r="P38" s="436"/>
      <c r="Q38" s="436"/>
      <c r="R38" s="469"/>
      <c r="S38" s="1126">
        <f t="shared" si="1"/>
        <v>645000</v>
      </c>
      <c r="T38" s="437"/>
      <c r="U38" s="426"/>
    </row>
    <row r="39" spans="1:21" ht="17.25" customHeight="1" x14ac:dyDescent="0.35">
      <c r="A39" s="462"/>
      <c r="B39" s="441"/>
      <c r="C39" s="1521"/>
      <c r="D39" s="317" t="s">
        <v>300</v>
      </c>
      <c r="E39" s="1505"/>
      <c r="F39" s="429">
        <f>SUM(F38+F40)</f>
        <v>0</v>
      </c>
      <c r="G39" s="429">
        <f t="shared" ref="G39:M39" si="12">SUM(G38+G40)</f>
        <v>0</v>
      </c>
      <c r="H39" s="429">
        <f t="shared" si="12"/>
        <v>645000</v>
      </c>
      <c r="I39" s="429">
        <f t="shared" si="12"/>
        <v>0</v>
      </c>
      <c r="J39" s="429">
        <f t="shared" si="12"/>
        <v>0</v>
      </c>
      <c r="K39" s="429">
        <f t="shared" si="12"/>
        <v>0</v>
      </c>
      <c r="L39" s="429">
        <f t="shared" si="12"/>
        <v>0</v>
      </c>
      <c r="M39" s="965">
        <f t="shared" si="12"/>
        <v>0</v>
      </c>
      <c r="N39" s="1140">
        <f t="shared" si="0"/>
        <v>645000</v>
      </c>
      <c r="O39" s="977">
        <f>SUM(O38+O40)</f>
        <v>0</v>
      </c>
      <c r="P39" s="429">
        <f>SUM(P38+P40)</f>
        <v>0</v>
      </c>
      <c r="Q39" s="429">
        <f>SUM(Q38+Q40)</f>
        <v>0</v>
      </c>
      <c r="R39" s="965">
        <f>SUM(R38+R40)</f>
        <v>0</v>
      </c>
      <c r="S39" s="1127">
        <f t="shared" si="1"/>
        <v>645000</v>
      </c>
    </row>
    <row r="40" spans="1:21" ht="17.25" customHeight="1" x14ac:dyDescent="0.35">
      <c r="A40" s="462"/>
      <c r="B40" s="441"/>
      <c r="C40" s="1521"/>
      <c r="D40" s="939" t="s">
        <v>17</v>
      </c>
      <c r="E40" s="1505"/>
      <c r="F40" s="439"/>
      <c r="G40" s="439"/>
      <c r="H40" s="439"/>
      <c r="I40" s="439"/>
      <c r="J40" s="439"/>
      <c r="K40" s="439"/>
      <c r="L40" s="439"/>
      <c r="M40" s="470"/>
      <c r="N40" s="1140">
        <f t="shared" ref="N40:N71" si="13">SUM(F40:M40)</f>
        <v>0</v>
      </c>
      <c r="O40" s="981"/>
      <c r="P40" s="439"/>
      <c r="Q40" s="439"/>
      <c r="R40" s="470"/>
      <c r="S40" s="1127">
        <f t="shared" si="1"/>
        <v>0</v>
      </c>
    </row>
    <row r="41" spans="1:21" s="365" customFormat="1" ht="17.25" customHeight="1" x14ac:dyDescent="0.35">
      <c r="A41" s="461"/>
      <c r="B41" s="440"/>
      <c r="C41" s="1521" t="s">
        <v>433</v>
      </c>
      <c r="D41" s="314" t="s">
        <v>300</v>
      </c>
      <c r="E41" s="1505" t="s">
        <v>269</v>
      </c>
      <c r="F41" s="436"/>
      <c r="G41" s="436"/>
      <c r="H41" s="436">
        <v>42285</v>
      </c>
      <c r="I41" s="436"/>
      <c r="J41" s="436"/>
      <c r="K41" s="436"/>
      <c r="L41" s="436"/>
      <c r="M41" s="469"/>
      <c r="N41" s="1139">
        <f t="shared" si="13"/>
        <v>42285</v>
      </c>
      <c r="O41" s="980"/>
      <c r="P41" s="436"/>
      <c r="Q41" s="436"/>
      <c r="R41" s="469"/>
      <c r="S41" s="1126">
        <f t="shared" si="1"/>
        <v>42285</v>
      </c>
      <c r="T41" s="437"/>
      <c r="U41" s="426"/>
    </row>
    <row r="42" spans="1:21" ht="17.25" customHeight="1" x14ac:dyDescent="0.35">
      <c r="A42" s="462"/>
      <c r="B42" s="441"/>
      <c r="C42" s="1521"/>
      <c r="D42" s="317" t="s">
        <v>300</v>
      </c>
      <c r="E42" s="1505"/>
      <c r="F42" s="429">
        <f>SUM(F41+F43)</f>
        <v>0</v>
      </c>
      <c r="G42" s="429">
        <f t="shared" ref="G42:M42" si="14">SUM(G41+G43)</f>
        <v>0</v>
      </c>
      <c r="H42" s="429">
        <f t="shared" si="14"/>
        <v>42285</v>
      </c>
      <c r="I42" s="429">
        <f t="shared" si="14"/>
        <v>0</v>
      </c>
      <c r="J42" s="429">
        <f t="shared" si="14"/>
        <v>0</v>
      </c>
      <c r="K42" s="429">
        <f t="shared" si="14"/>
        <v>0</v>
      </c>
      <c r="L42" s="429">
        <f t="shared" si="14"/>
        <v>0</v>
      </c>
      <c r="M42" s="965">
        <f t="shared" si="14"/>
        <v>0</v>
      </c>
      <c r="N42" s="1140">
        <f t="shared" si="13"/>
        <v>42285</v>
      </c>
      <c r="O42" s="977">
        <f>SUM(O41+O43)</f>
        <v>0</v>
      </c>
      <c r="P42" s="429">
        <f>SUM(P41+P43)</f>
        <v>0</v>
      </c>
      <c r="Q42" s="429">
        <f>SUM(Q41+Q43)</f>
        <v>0</v>
      </c>
      <c r="R42" s="965">
        <f>SUM(R41+R43)</f>
        <v>0</v>
      </c>
      <c r="S42" s="1127">
        <f t="shared" si="1"/>
        <v>42285</v>
      </c>
    </row>
    <row r="43" spans="1:21" ht="17.25" customHeight="1" x14ac:dyDescent="0.35">
      <c r="A43" s="462"/>
      <c r="B43" s="441"/>
      <c r="C43" s="1521"/>
      <c r="D43" s="317" t="s">
        <v>17</v>
      </c>
      <c r="E43" s="1505"/>
      <c r="F43" s="439"/>
      <c r="G43" s="439"/>
      <c r="H43" s="439"/>
      <c r="I43" s="439"/>
      <c r="J43" s="439"/>
      <c r="K43" s="439"/>
      <c r="L43" s="439"/>
      <c r="M43" s="470"/>
      <c r="N43" s="1140">
        <f t="shared" si="13"/>
        <v>0</v>
      </c>
      <c r="O43" s="981"/>
      <c r="P43" s="439"/>
      <c r="Q43" s="439"/>
      <c r="R43" s="470"/>
      <c r="S43" s="1127">
        <f t="shared" si="1"/>
        <v>0</v>
      </c>
    </row>
    <row r="44" spans="1:21" s="365" customFormat="1" ht="17.25" customHeight="1" x14ac:dyDescent="0.35">
      <c r="A44" s="461"/>
      <c r="B44" s="440"/>
      <c r="C44" s="1521" t="s">
        <v>434</v>
      </c>
      <c r="D44" s="314" t="s">
        <v>300</v>
      </c>
      <c r="E44" s="1505" t="s">
        <v>269</v>
      </c>
      <c r="F44" s="436"/>
      <c r="G44" s="436"/>
      <c r="H44" s="436">
        <v>700</v>
      </c>
      <c r="I44" s="436"/>
      <c r="J44" s="436"/>
      <c r="K44" s="436"/>
      <c r="L44" s="436"/>
      <c r="M44" s="469"/>
      <c r="N44" s="1139">
        <f t="shared" si="13"/>
        <v>700</v>
      </c>
      <c r="O44" s="980"/>
      <c r="P44" s="436"/>
      <c r="Q44" s="436"/>
      <c r="R44" s="469"/>
      <c r="S44" s="1126">
        <f t="shared" si="1"/>
        <v>700</v>
      </c>
      <c r="T44" s="437"/>
      <c r="U44" s="426"/>
    </row>
    <row r="45" spans="1:21" ht="17.25" customHeight="1" x14ac:dyDescent="0.35">
      <c r="A45" s="462"/>
      <c r="B45" s="441"/>
      <c r="C45" s="1521"/>
      <c r="D45" s="317" t="s">
        <v>300</v>
      </c>
      <c r="E45" s="1505"/>
      <c r="F45" s="429">
        <f>SUM(F44+F46)</f>
        <v>0</v>
      </c>
      <c r="G45" s="429">
        <f t="shared" ref="G45:M45" si="15">SUM(G44+G46)</f>
        <v>0</v>
      </c>
      <c r="H45" s="429">
        <f t="shared" si="15"/>
        <v>700</v>
      </c>
      <c r="I45" s="429">
        <f t="shared" si="15"/>
        <v>0</v>
      </c>
      <c r="J45" s="429">
        <f t="shared" si="15"/>
        <v>0</v>
      </c>
      <c r="K45" s="429">
        <f t="shared" si="15"/>
        <v>0</v>
      </c>
      <c r="L45" s="429">
        <f t="shared" si="15"/>
        <v>0</v>
      </c>
      <c r="M45" s="965">
        <f t="shared" si="15"/>
        <v>0</v>
      </c>
      <c r="N45" s="1140">
        <f t="shared" si="13"/>
        <v>700</v>
      </c>
      <c r="O45" s="977">
        <f>SUM(O44+O46)</f>
        <v>0</v>
      </c>
      <c r="P45" s="429">
        <f>SUM(P44+P46)</f>
        <v>0</v>
      </c>
      <c r="Q45" s="429">
        <f>SUM(Q44+Q46)</f>
        <v>0</v>
      </c>
      <c r="R45" s="965">
        <f>SUM(R44+R46)</f>
        <v>0</v>
      </c>
      <c r="S45" s="1127">
        <f t="shared" si="1"/>
        <v>700</v>
      </c>
    </row>
    <row r="46" spans="1:21" ht="17.25" customHeight="1" x14ac:dyDescent="0.35">
      <c r="A46" s="462"/>
      <c r="B46" s="441"/>
      <c r="C46" s="1521"/>
      <c r="D46" s="317" t="s">
        <v>17</v>
      </c>
      <c r="E46" s="1505"/>
      <c r="F46" s="439"/>
      <c r="G46" s="439"/>
      <c r="H46" s="439"/>
      <c r="I46" s="439"/>
      <c r="J46" s="439"/>
      <c r="K46" s="439"/>
      <c r="L46" s="439"/>
      <c r="M46" s="470"/>
      <c r="N46" s="1140">
        <f t="shared" si="13"/>
        <v>0</v>
      </c>
      <c r="O46" s="981"/>
      <c r="P46" s="439"/>
      <c r="Q46" s="439"/>
      <c r="R46" s="470"/>
      <c r="S46" s="1127">
        <f t="shared" si="1"/>
        <v>0</v>
      </c>
    </row>
    <row r="47" spans="1:21" s="365" customFormat="1" ht="17.25" customHeight="1" x14ac:dyDescent="0.35">
      <c r="A47" s="461"/>
      <c r="B47" s="440"/>
      <c r="C47" s="1521" t="s">
        <v>435</v>
      </c>
      <c r="D47" s="314" t="s">
        <v>300</v>
      </c>
      <c r="E47" s="1505" t="s">
        <v>269</v>
      </c>
      <c r="F47" s="436"/>
      <c r="G47" s="436"/>
      <c r="H47" s="436">
        <v>2400</v>
      </c>
      <c r="I47" s="436"/>
      <c r="J47" s="436"/>
      <c r="K47" s="436"/>
      <c r="L47" s="436"/>
      <c r="M47" s="469"/>
      <c r="N47" s="1139">
        <f t="shared" si="13"/>
        <v>2400</v>
      </c>
      <c r="O47" s="980"/>
      <c r="P47" s="436"/>
      <c r="Q47" s="436"/>
      <c r="R47" s="469"/>
      <c r="S47" s="1126">
        <f t="shared" si="1"/>
        <v>2400</v>
      </c>
      <c r="T47" s="437"/>
      <c r="U47" s="426"/>
    </row>
    <row r="48" spans="1:21" ht="17.25" customHeight="1" x14ac:dyDescent="0.35">
      <c r="A48" s="462"/>
      <c r="B48" s="441"/>
      <c r="C48" s="1521"/>
      <c r="D48" s="317" t="s">
        <v>300</v>
      </c>
      <c r="E48" s="1505"/>
      <c r="F48" s="429">
        <f>SUM(F47+F49)</f>
        <v>0</v>
      </c>
      <c r="G48" s="429">
        <f t="shared" ref="G48:M48" si="16">SUM(G47+G49)</f>
        <v>0</v>
      </c>
      <c r="H48" s="429">
        <f t="shared" si="16"/>
        <v>2400</v>
      </c>
      <c r="I48" s="429">
        <f t="shared" si="16"/>
        <v>0</v>
      </c>
      <c r="J48" s="429">
        <f t="shared" si="16"/>
        <v>0</v>
      </c>
      <c r="K48" s="429">
        <f t="shared" si="16"/>
        <v>0</v>
      </c>
      <c r="L48" s="429">
        <f t="shared" si="16"/>
        <v>0</v>
      </c>
      <c r="M48" s="965">
        <f t="shared" si="16"/>
        <v>0</v>
      </c>
      <c r="N48" s="1140">
        <f t="shared" si="13"/>
        <v>2400</v>
      </c>
      <c r="O48" s="977">
        <f>SUM(O47+O49)</f>
        <v>0</v>
      </c>
      <c r="P48" s="429">
        <f>SUM(P47+P49)</f>
        <v>0</v>
      </c>
      <c r="Q48" s="429">
        <f>SUM(Q47+Q49)</f>
        <v>0</v>
      </c>
      <c r="R48" s="965">
        <f>SUM(R47+R49)</f>
        <v>0</v>
      </c>
      <c r="S48" s="1127">
        <f t="shared" si="1"/>
        <v>2400</v>
      </c>
    </row>
    <row r="49" spans="1:21" ht="17.25" customHeight="1" x14ac:dyDescent="0.35">
      <c r="A49" s="462"/>
      <c r="B49" s="441"/>
      <c r="C49" s="1521"/>
      <c r="D49" s="317" t="s">
        <v>17</v>
      </c>
      <c r="E49" s="1505"/>
      <c r="F49" s="439"/>
      <c r="G49" s="439"/>
      <c r="H49" s="439"/>
      <c r="I49" s="439"/>
      <c r="J49" s="439"/>
      <c r="K49" s="439"/>
      <c r="L49" s="439"/>
      <c r="M49" s="470"/>
      <c r="N49" s="1140">
        <f t="shared" si="13"/>
        <v>0</v>
      </c>
      <c r="O49" s="981"/>
      <c r="P49" s="439"/>
      <c r="Q49" s="439"/>
      <c r="R49" s="470"/>
      <c r="S49" s="1127">
        <f t="shared" si="1"/>
        <v>0</v>
      </c>
    </row>
    <row r="50" spans="1:21" s="365" customFormat="1" ht="17.25" customHeight="1" x14ac:dyDescent="0.35">
      <c r="A50" s="461"/>
      <c r="B50" s="440"/>
      <c r="C50" s="1521" t="s">
        <v>436</v>
      </c>
      <c r="D50" s="314" t="s">
        <v>300</v>
      </c>
      <c r="E50" s="1505" t="s">
        <v>269</v>
      </c>
      <c r="F50" s="436"/>
      <c r="G50" s="436"/>
      <c r="H50" s="436">
        <v>5336</v>
      </c>
      <c r="I50" s="436"/>
      <c r="J50" s="436"/>
      <c r="K50" s="436"/>
      <c r="L50" s="436"/>
      <c r="M50" s="469"/>
      <c r="N50" s="1139">
        <f t="shared" si="13"/>
        <v>5336</v>
      </c>
      <c r="O50" s="980"/>
      <c r="P50" s="436"/>
      <c r="Q50" s="436"/>
      <c r="R50" s="469"/>
      <c r="S50" s="1126">
        <f t="shared" si="1"/>
        <v>5336</v>
      </c>
      <c r="T50" s="437"/>
      <c r="U50" s="426"/>
    </row>
    <row r="51" spans="1:21" ht="17.25" customHeight="1" x14ac:dyDescent="0.35">
      <c r="A51" s="462"/>
      <c r="B51" s="441"/>
      <c r="C51" s="1521"/>
      <c r="D51" s="317" t="s">
        <v>300</v>
      </c>
      <c r="E51" s="1505"/>
      <c r="F51" s="429">
        <f>SUM(F50+F52)</f>
        <v>0</v>
      </c>
      <c r="G51" s="429">
        <f t="shared" ref="G51:M51" si="17">SUM(G50+G52)</f>
        <v>0</v>
      </c>
      <c r="H51" s="429">
        <f t="shared" si="17"/>
        <v>5336</v>
      </c>
      <c r="I51" s="429">
        <f t="shared" si="17"/>
        <v>0</v>
      </c>
      <c r="J51" s="429">
        <f t="shared" si="17"/>
        <v>0</v>
      </c>
      <c r="K51" s="429">
        <f t="shared" si="17"/>
        <v>0</v>
      </c>
      <c r="L51" s="429">
        <f t="shared" si="17"/>
        <v>0</v>
      </c>
      <c r="M51" s="965">
        <f t="shared" si="17"/>
        <v>0</v>
      </c>
      <c r="N51" s="1140">
        <f t="shared" si="13"/>
        <v>5336</v>
      </c>
      <c r="O51" s="977">
        <f>SUM(O50+O52)</f>
        <v>0</v>
      </c>
      <c r="P51" s="429">
        <f>SUM(P50+P52)</f>
        <v>0</v>
      </c>
      <c r="Q51" s="429">
        <f>SUM(Q50+Q52)</f>
        <v>0</v>
      </c>
      <c r="R51" s="965">
        <f>SUM(R50+R52)</f>
        <v>0</v>
      </c>
      <c r="S51" s="1127">
        <f t="shared" si="1"/>
        <v>5336</v>
      </c>
    </row>
    <row r="52" spans="1:21" ht="17.25" customHeight="1" x14ac:dyDescent="0.35">
      <c r="A52" s="462"/>
      <c r="B52" s="441"/>
      <c r="C52" s="1521"/>
      <c r="D52" s="317" t="s">
        <v>17</v>
      </c>
      <c r="E52" s="1505"/>
      <c r="F52" s="439"/>
      <c r="G52" s="439"/>
      <c r="H52" s="439"/>
      <c r="I52" s="439"/>
      <c r="J52" s="439"/>
      <c r="K52" s="439"/>
      <c r="L52" s="439"/>
      <c r="M52" s="470"/>
      <c r="N52" s="1140">
        <f t="shared" si="13"/>
        <v>0</v>
      </c>
      <c r="O52" s="981"/>
      <c r="P52" s="439"/>
      <c r="Q52" s="439"/>
      <c r="R52" s="470"/>
      <c r="S52" s="1127">
        <f t="shared" si="1"/>
        <v>0</v>
      </c>
    </row>
    <row r="53" spans="1:21" s="365" customFormat="1" ht="17.25" customHeight="1" x14ac:dyDescent="0.35">
      <c r="A53" s="463"/>
      <c r="B53" s="442"/>
      <c r="C53" s="1521" t="s">
        <v>324</v>
      </c>
      <c r="D53" s="314" t="s">
        <v>300</v>
      </c>
      <c r="E53" s="1505" t="s">
        <v>269</v>
      </c>
      <c r="F53" s="436"/>
      <c r="G53" s="436">
        <v>36371</v>
      </c>
      <c r="H53" s="436"/>
      <c r="I53" s="436"/>
      <c r="J53" s="436"/>
      <c r="K53" s="436"/>
      <c r="L53" s="436"/>
      <c r="M53" s="469"/>
      <c r="N53" s="1139">
        <f t="shared" si="13"/>
        <v>36371</v>
      </c>
      <c r="O53" s="980"/>
      <c r="P53" s="436"/>
      <c r="Q53" s="436"/>
      <c r="R53" s="469"/>
      <c r="S53" s="1126">
        <f t="shared" si="1"/>
        <v>36371</v>
      </c>
      <c r="T53" s="437"/>
      <c r="U53" s="426"/>
    </row>
    <row r="54" spans="1:21" ht="17.25" customHeight="1" x14ac:dyDescent="0.35">
      <c r="A54" s="464"/>
      <c r="B54" s="443"/>
      <c r="C54" s="1521"/>
      <c r="D54" s="317" t="s">
        <v>300</v>
      </c>
      <c r="E54" s="1505"/>
      <c r="F54" s="429">
        <f>SUM(F53+F55)</f>
        <v>0</v>
      </c>
      <c r="G54" s="429">
        <f t="shared" ref="G54:M54" si="18">SUM(G53+G55)</f>
        <v>36371</v>
      </c>
      <c r="H54" s="429">
        <f t="shared" si="18"/>
        <v>0</v>
      </c>
      <c r="I54" s="429">
        <f t="shared" si="18"/>
        <v>0</v>
      </c>
      <c r="J54" s="429">
        <f t="shared" si="18"/>
        <v>0</v>
      </c>
      <c r="K54" s="429">
        <f t="shared" si="18"/>
        <v>0</v>
      </c>
      <c r="L54" s="429">
        <f t="shared" si="18"/>
        <v>0</v>
      </c>
      <c r="M54" s="965">
        <f t="shared" si="18"/>
        <v>0</v>
      </c>
      <c r="N54" s="1140">
        <f t="shared" si="13"/>
        <v>36371</v>
      </c>
      <c r="O54" s="977">
        <f>SUM(O53+O55)</f>
        <v>0</v>
      </c>
      <c r="P54" s="429">
        <f>SUM(P53+P55)</f>
        <v>0</v>
      </c>
      <c r="Q54" s="429">
        <f>SUM(Q53+Q55)</f>
        <v>0</v>
      </c>
      <c r="R54" s="965">
        <f>SUM(R53+R55)</f>
        <v>0</v>
      </c>
      <c r="S54" s="1127">
        <f t="shared" si="1"/>
        <v>36371</v>
      </c>
    </row>
    <row r="55" spans="1:21" ht="17.25" customHeight="1" x14ac:dyDescent="0.35">
      <c r="A55" s="464"/>
      <c r="B55" s="443"/>
      <c r="C55" s="1521"/>
      <c r="D55" s="317" t="s">
        <v>17</v>
      </c>
      <c r="E55" s="1505"/>
      <c r="F55" s="439"/>
      <c r="G55" s="439"/>
      <c r="H55" s="439"/>
      <c r="I55" s="439"/>
      <c r="J55" s="439"/>
      <c r="K55" s="439"/>
      <c r="L55" s="439"/>
      <c r="M55" s="470"/>
      <c r="N55" s="1140">
        <f t="shared" si="13"/>
        <v>0</v>
      </c>
      <c r="O55" s="981"/>
      <c r="P55" s="439"/>
      <c r="Q55" s="439"/>
      <c r="R55" s="470"/>
      <c r="S55" s="1127">
        <f t="shared" si="1"/>
        <v>0</v>
      </c>
    </row>
    <row r="56" spans="1:21" s="365" customFormat="1" ht="17.25" customHeight="1" x14ac:dyDescent="0.35">
      <c r="A56" s="461"/>
      <c r="B56" s="444"/>
      <c r="C56" s="1521" t="s">
        <v>437</v>
      </c>
      <c r="D56" s="314" t="s">
        <v>300</v>
      </c>
      <c r="E56" s="1505" t="s">
        <v>269</v>
      </c>
      <c r="F56" s="436"/>
      <c r="G56" s="436">
        <v>12820</v>
      </c>
      <c r="H56" s="436"/>
      <c r="I56" s="436"/>
      <c r="J56" s="436"/>
      <c r="K56" s="436"/>
      <c r="L56" s="436"/>
      <c r="M56" s="469"/>
      <c r="N56" s="1139">
        <f t="shared" si="13"/>
        <v>12820</v>
      </c>
      <c r="O56" s="980"/>
      <c r="P56" s="436"/>
      <c r="Q56" s="436"/>
      <c r="R56" s="469"/>
      <c r="S56" s="1126">
        <f t="shared" si="1"/>
        <v>12820</v>
      </c>
      <c r="T56" s="437"/>
      <c r="U56" s="426"/>
    </row>
    <row r="57" spans="1:21" ht="17.25" customHeight="1" x14ac:dyDescent="0.35">
      <c r="A57" s="462"/>
      <c r="B57" s="445"/>
      <c r="C57" s="1521"/>
      <c r="D57" s="317" t="s">
        <v>300</v>
      </c>
      <c r="E57" s="1505"/>
      <c r="F57" s="429">
        <f>SUM(F56+F58)</f>
        <v>0</v>
      </c>
      <c r="G57" s="429">
        <f t="shared" ref="G57:M57" si="19">SUM(G56+G58)</f>
        <v>12820</v>
      </c>
      <c r="H57" s="429">
        <f t="shared" si="19"/>
        <v>0</v>
      </c>
      <c r="I57" s="429">
        <f t="shared" si="19"/>
        <v>0</v>
      </c>
      <c r="J57" s="429">
        <f t="shared" si="19"/>
        <v>0</v>
      </c>
      <c r="K57" s="429">
        <f t="shared" si="19"/>
        <v>0</v>
      </c>
      <c r="L57" s="429">
        <f t="shared" si="19"/>
        <v>0</v>
      </c>
      <c r="M57" s="965">
        <f t="shared" si="19"/>
        <v>0</v>
      </c>
      <c r="N57" s="1140">
        <f t="shared" si="13"/>
        <v>12820</v>
      </c>
      <c r="O57" s="977">
        <f>SUM(O56+O58)</f>
        <v>0</v>
      </c>
      <c r="P57" s="429">
        <f>SUM(P56+P58)</f>
        <v>0</v>
      </c>
      <c r="Q57" s="429">
        <f>SUM(Q56+Q58)</f>
        <v>0</v>
      </c>
      <c r="R57" s="965">
        <f>SUM(R56+R58)</f>
        <v>0</v>
      </c>
      <c r="S57" s="1127">
        <f t="shared" si="1"/>
        <v>12820</v>
      </c>
    </row>
    <row r="58" spans="1:21" ht="17.25" customHeight="1" x14ac:dyDescent="0.35">
      <c r="A58" s="462"/>
      <c r="B58" s="445"/>
      <c r="C58" s="1521"/>
      <c r="D58" s="317" t="s">
        <v>17</v>
      </c>
      <c r="E58" s="1505"/>
      <c r="F58" s="439"/>
      <c r="G58" s="439"/>
      <c r="H58" s="439"/>
      <c r="I58" s="439"/>
      <c r="J58" s="439"/>
      <c r="K58" s="439"/>
      <c r="L58" s="439"/>
      <c r="M58" s="470"/>
      <c r="N58" s="1140">
        <f t="shared" si="13"/>
        <v>0</v>
      </c>
      <c r="O58" s="981"/>
      <c r="P58" s="439"/>
      <c r="Q58" s="439"/>
      <c r="R58" s="470"/>
      <c r="S58" s="1127">
        <f t="shared" si="1"/>
        <v>0</v>
      </c>
    </row>
    <row r="59" spans="1:21" s="365" customFormat="1" ht="17.25" customHeight="1" x14ac:dyDescent="0.35">
      <c r="A59" s="461"/>
      <c r="B59" s="440"/>
      <c r="C59" s="1521" t="s">
        <v>438</v>
      </c>
      <c r="D59" s="314" t="s">
        <v>300</v>
      </c>
      <c r="E59" s="1505" t="s">
        <v>269</v>
      </c>
      <c r="F59" s="436"/>
      <c r="G59" s="436"/>
      <c r="H59" s="436"/>
      <c r="I59" s="436">
        <v>57972</v>
      </c>
      <c r="J59" s="436"/>
      <c r="K59" s="436"/>
      <c r="L59" s="436"/>
      <c r="M59" s="469"/>
      <c r="N59" s="1139">
        <f t="shared" si="13"/>
        <v>57972</v>
      </c>
      <c r="O59" s="980"/>
      <c r="P59" s="436"/>
      <c r="Q59" s="436"/>
      <c r="R59" s="469"/>
      <c r="S59" s="1126">
        <f t="shared" si="1"/>
        <v>57972</v>
      </c>
      <c r="T59" s="437"/>
      <c r="U59" s="426"/>
    </row>
    <row r="60" spans="1:21" ht="17.25" customHeight="1" x14ac:dyDescent="0.35">
      <c r="A60" s="462"/>
      <c r="B60" s="441"/>
      <c r="C60" s="1521"/>
      <c r="D60" s="317" t="s">
        <v>300</v>
      </c>
      <c r="E60" s="1505"/>
      <c r="F60" s="429">
        <f>SUM(F59+F61)</f>
        <v>0</v>
      </c>
      <c r="G60" s="429">
        <f t="shared" ref="G60:M60" si="20">SUM(G59+G61)</f>
        <v>0</v>
      </c>
      <c r="H60" s="429">
        <f t="shared" si="20"/>
        <v>0</v>
      </c>
      <c r="I60" s="429">
        <f t="shared" si="20"/>
        <v>58533</v>
      </c>
      <c r="J60" s="429">
        <f t="shared" si="20"/>
        <v>0</v>
      </c>
      <c r="K60" s="429">
        <f t="shared" si="20"/>
        <v>0</v>
      </c>
      <c r="L60" s="429">
        <f t="shared" si="20"/>
        <v>0</v>
      </c>
      <c r="M60" s="965">
        <f t="shared" si="20"/>
        <v>0</v>
      </c>
      <c r="N60" s="1140">
        <f t="shared" si="13"/>
        <v>58533</v>
      </c>
      <c r="O60" s="977">
        <f>SUM(O59+O61)</f>
        <v>0</v>
      </c>
      <c r="P60" s="429">
        <f>SUM(P59+P61)</f>
        <v>0</v>
      </c>
      <c r="Q60" s="429">
        <f>SUM(Q59+Q61)</f>
        <v>0</v>
      </c>
      <c r="R60" s="965">
        <f>SUM(R59+R61)</f>
        <v>0</v>
      </c>
      <c r="S60" s="1127">
        <f t="shared" si="1"/>
        <v>58533</v>
      </c>
    </row>
    <row r="61" spans="1:21" ht="17.25" customHeight="1" x14ac:dyDescent="0.4">
      <c r="A61" s="462"/>
      <c r="B61" s="441"/>
      <c r="C61" s="1521"/>
      <c r="D61" s="939" t="s">
        <v>17</v>
      </c>
      <c r="E61" s="1505"/>
      <c r="F61" s="956"/>
      <c r="G61" s="956"/>
      <c r="H61" s="956"/>
      <c r="I61" s="956">
        <v>561</v>
      </c>
      <c r="J61" s="956"/>
      <c r="K61" s="956"/>
      <c r="L61" s="956"/>
      <c r="M61" s="957"/>
      <c r="N61" s="1141">
        <f t="shared" si="13"/>
        <v>561</v>
      </c>
      <c r="O61" s="982"/>
      <c r="P61" s="956"/>
      <c r="Q61" s="956"/>
      <c r="R61" s="957"/>
      <c r="S61" s="1128">
        <f t="shared" si="1"/>
        <v>561</v>
      </c>
    </row>
    <row r="62" spans="1:21" ht="17.25" customHeight="1" x14ac:dyDescent="0.35">
      <c r="A62" s="462"/>
      <c r="B62" s="441"/>
      <c r="C62" s="1521" t="s">
        <v>585</v>
      </c>
      <c r="D62" s="314" t="s">
        <v>300</v>
      </c>
      <c r="E62" s="1505" t="s">
        <v>269</v>
      </c>
      <c r="F62" s="439"/>
      <c r="G62" s="439"/>
      <c r="H62" s="439"/>
      <c r="I62" s="439">
        <v>9828</v>
      </c>
      <c r="J62" s="439"/>
      <c r="K62" s="439"/>
      <c r="L62" s="439"/>
      <c r="M62" s="470"/>
      <c r="N62" s="1140">
        <f t="shared" si="13"/>
        <v>9828</v>
      </c>
      <c r="O62" s="981"/>
      <c r="P62" s="439"/>
      <c r="Q62" s="439"/>
      <c r="R62" s="470"/>
      <c r="S62" s="1127">
        <f t="shared" si="1"/>
        <v>9828</v>
      </c>
    </row>
    <row r="63" spans="1:21" ht="17.25" customHeight="1" x14ac:dyDescent="0.35">
      <c r="A63" s="462"/>
      <c r="B63" s="441"/>
      <c r="C63" s="1521"/>
      <c r="D63" s="317" t="s">
        <v>300</v>
      </c>
      <c r="E63" s="1505"/>
      <c r="F63" s="429">
        <f>SUM(F62+F64)</f>
        <v>0</v>
      </c>
      <c r="G63" s="429">
        <f t="shared" ref="G63:O63" si="21">SUM(G62+G64)</f>
        <v>0</v>
      </c>
      <c r="H63" s="429">
        <f t="shared" si="21"/>
        <v>0</v>
      </c>
      <c r="I63" s="429">
        <f t="shared" si="21"/>
        <v>9928</v>
      </c>
      <c r="J63" s="429">
        <f t="shared" si="21"/>
        <v>0</v>
      </c>
      <c r="K63" s="429">
        <f t="shared" si="21"/>
        <v>0</v>
      </c>
      <c r="L63" s="429">
        <f t="shared" si="21"/>
        <v>0</v>
      </c>
      <c r="M63" s="965">
        <f t="shared" si="21"/>
        <v>0</v>
      </c>
      <c r="N63" s="1140">
        <f t="shared" si="13"/>
        <v>9928</v>
      </c>
      <c r="O63" s="977">
        <f t="shared" si="21"/>
        <v>0</v>
      </c>
      <c r="P63" s="429">
        <f>SUM(P62+P64)</f>
        <v>0</v>
      </c>
      <c r="Q63" s="429">
        <f>SUM(Q62+Q64)</f>
        <v>0</v>
      </c>
      <c r="R63" s="965">
        <f>SUM(R62+R64)</f>
        <v>0</v>
      </c>
      <c r="S63" s="1127">
        <f t="shared" si="1"/>
        <v>9928</v>
      </c>
    </row>
    <row r="64" spans="1:21" ht="17.25" customHeight="1" x14ac:dyDescent="0.4">
      <c r="A64" s="462"/>
      <c r="B64" s="441"/>
      <c r="C64" s="1521"/>
      <c r="D64" s="939" t="s">
        <v>17</v>
      </c>
      <c r="E64" s="1505"/>
      <c r="F64" s="956"/>
      <c r="G64" s="956"/>
      <c r="H64" s="956"/>
      <c r="I64" s="956">
        <v>100</v>
      </c>
      <c r="J64" s="956"/>
      <c r="K64" s="956"/>
      <c r="L64" s="956"/>
      <c r="M64" s="957"/>
      <c r="N64" s="1141">
        <f t="shared" si="13"/>
        <v>100</v>
      </c>
      <c r="O64" s="982"/>
      <c r="P64" s="956"/>
      <c r="Q64" s="956"/>
      <c r="R64" s="957"/>
      <c r="S64" s="1128">
        <f t="shared" si="1"/>
        <v>100</v>
      </c>
    </row>
    <row r="65" spans="1:55" s="365" customFormat="1" ht="17.25" customHeight="1" x14ac:dyDescent="0.35">
      <c r="A65" s="461"/>
      <c r="B65" s="440"/>
      <c r="C65" s="1521" t="s">
        <v>439</v>
      </c>
      <c r="D65" s="314" t="s">
        <v>300</v>
      </c>
      <c r="E65" s="1505" t="s">
        <v>269</v>
      </c>
      <c r="F65" s="436"/>
      <c r="G65" s="436"/>
      <c r="H65" s="436"/>
      <c r="I65" s="436">
        <v>3813</v>
      </c>
      <c r="J65" s="436"/>
      <c r="K65" s="436"/>
      <c r="L65" s="436"/>
      <c r="M65" s="469"/>
      <c r="N65" s="1139">
        <f t="shared" si="13"/>
        <v>3813</v>
      </c>
      <c r="O65" s="980"/>
      <c r="P65" s="436"/>
      <c r="Q65" s="436"/>
      <c r="R65" s="469"/>
      <c r="S65" s="1126">
        <f t="shared" si="1"/>
        <v>3813</v>
      </c>
      <c r="T65" s="437"/>
      <c r="U65" s="426"/>
    </row>
    <row r="66" spans="1:55" ht="17.25" customHeight="1" x14ac:dyDescent="0.35">
      <c r="A66" s="462"/>
      <c r="B66" s="441"/>
      <c r="C66" s="1521"/>
      <c r="D66" s="317" t="s">
        <v>300</v>
      </c>
      <c r="E66" s="1505"/>
      <c r="F66" s="429">
        <f>SUM(F65+F67)</f>
        <v>0</v>
      </c>
      <c r="G66" s="429">
        <f t="shared" ref="G66:M66" si="22">SUM(G65+G67)</f>
        <v>0</v>
      </c>
      <c r="H66" s="429">
        <f t="shared" si="22"/>
        <v>0</v>
      </c>
      <c r="I66" s="429">
        <f t="shared" si="22"/>
        <v>3813</v>
      </c>
      <c r="J66" s="429">
        <f t="shared" si="22"/>
        <v>0</v>
      </c>
      <c r="K66" s="429">
        <f t="shared" si="22"/>
        <v>0</v>
      </c>
      <c r="L66" s="429">
        <f t="shared" si="22"/>
        <v>0</v>
      </c>
      <c r="M66" s="965">
        <f t="shared" si="22"/>
        <v>0</v>
      </c>
      <c r="N66" s="1140">
        <f t="shared" si="13"/>
        <v>3813</v>
      </c>
      <c r="O66" s="977">
        <f>SUM(O65+O67)</f>
        <v>0</v>
      </c>
      <c r="P66" s="429">
        <f>SUM(P65+P67)</f>
        <v>0</v>
      </c>
      <c r="Q66" s="429">
        <f>SUM(Q65+Q67)</f>
        <v>0</v>
      </c>
      <c r="R66" s="965">
        <f>SUM(R65+R67)</f>
        <v>0</v>
      </c>
      <c r="S66" s="1127">
        <f t="shared" si="1"/>
        <v>3813</v>
      </c>
    </row>
    <row r="67" spans="1:55" ht="17.25" customHeight="1" x14ac:dyDescent="0.35">
      <c r="A67" s="462"/>
      <c r="B67" s="441"/>
      <c r="C67" s="1521"/>
      <c r="D67" s="317" t="s">
        <v>17</v>
      </c>
      <c r="E67" s="1505"/>
      <c r="F67" s="439"/>
      <c r="G67" s="439"/>
      <c r="H67" s="439"/>
      <c r="I67" s="439"/>
      <c r="J67" s="439"/>
      <c r="K67" s="439"/>
      <c r="L67" s="439"/>
      <c r="M67" s="470"/>
      <c r="N67" s="1140">
        <f t="shared" si="13"/>
        <v>0</v>
      </c>
      <c r="O67" s="981"/>
      <c r="P67" s="439"/>
      <c r="Q67" s="439"/>
      <c r="R67" s="470"/>
      <c r="S67" s="1127">
        <f t="shared" si="1"/>
        <v>0</v>
      </c>
    </row>
    <row r="68" spans="1:55" s="365" customFormat="1" ht="17.25" customHeight="1" x14ac:dyDescent="0.35">
      <c r="A68" s="461"/>
      <c r="B68" s="440"/>
      <c r="C68" s="1521" t="s">
        <v>440</v>
      </c>
      <c r="D68" s="314" t="s">
        <v>300</v>
      </c>
      <c r="E68" s="1505" t="s">
        <v>269</v>
      </c>
      <c r="F68" s="436"/>
      <c r="G68" s="436"/>
      <c r="H68" s="436"/>
      <c r="I68" s="436">
        <v>360</v>
      </c>
      <c r="J68" s="436"/>
      <c r="K68" s="436"/>
      <c r="L68" s="436"/>
      <c r="M68" s="469"/>
      <c r="N68" s="1139">
        <f t="shared" si="13"/>
        <v>360</v>
      </c>
      <c r="O68" s="980"/>
      <c r="P68" s="436"/>
      <c r="Q68" s="436"/>
      <c r="R68" s="469"/>
      <c r="S68" s="1126">
        <f t="shared" si="1"/>
        <v>360</v>
      </c>
      <c r="T68" s="437"/>
      <c r="U68" s="426"/>
    </row>
    <row r="69" spans="1:55" ht="17.25" customHeight="1" x14ac:dyDescent="0.35">
      <c r="A69" s="462"/>
      <c r="B69" s="441"/>
      <c r="C69" s="1521"/>
      <c r="D69" s="317" t="s">
        <v>300</v>
      </c>
      <c r="E69" s="1505"/>
      <c r="F69" s="429">
        <f>SUM(F68+F70)</f>
        <v>0</v>
      </c>
      <c r="G69" s="429">
        <f t="shared" ref="G69:M69" si="23">SUM(G68+G70)</f>
        <v>0</v>
      </c>
      <c r="H69" s="429">
        <f t="shared" si="23"/>
        <v>0</v>
      </c>
      <c r="I69" s="429">
        <f t="shared" si="23"/>
        <v>360</v>
      </c>
      <c r="J69" s="429">
        <f t="shared" si="23"/>
        <v>0</v>
      </c>
      <c r="K69" s="429">
        <f t="shared" si="23"/>
        <v>0</v>
      </c>
      <c r="L69" s="429">
        <f t="shared" si="23"/>
        <v>0</v>
      </c>
      <c r="M69" s="965">
        <f t="shared" si="23"/>
        <v>0</v>
      </c>
      <c r="N69" s="1140">
        <f t="shared" si="13"/>
        <v>360</v>
      </c>
      <c r="O69" s="977">
        <f>SUM(O68+O70)</f>
        <v>0</v>
      </c>
      <c r="P69" s="429">
        <f>SUM(P68+P70)</f>
        <v>0</v>
      </c>
      <c r="Q69" s="429">
        <f>SUM(Q68+Q70)</f>
        <v>0</v>
      </c>
      <c r="R69" s="965">
        <f>SUM(R68+R70)</f>
        <v>0</v>
      </c>
      <c r="S69" s="1127">
        <f t="shared" si="1"/>
        <v>360</v>
      </c>
    </row>
    <row r="70" spans="1:55" ht="17.25" customHeight="1" x14ac:dyDescent="0.35">
      <c r="A70" s="462"/>
      <c r="B70" s="441"/>
      <c r="C70" s="1521"/>
      <c r="D70" s="317" t="s">
        <v>17</v>
      </c>
      <c r="E70" s="1505"/>
      <c r="F70" s="439"/>
      <c r="G70" s="439"/>
      <c r="H70" s="439"/>
      <c r="I70" s="439"/>
      <c r="J70" s="439"/>
      <c r="K70" s="439"/>
      <c r="L70" s="439"/>
      <c r="M70" s="470"/>
      <c r="N70" s="1140">
        <f t="shared" si="13"/>
        <v>0</v>
      </c>
      <c r="O70" s="981"/>
      <c r="P70" s="439"/>
      <c r="Q70" s="439"/>
      <c r="R70" s="470"/>
      <c r="S70" s="1127">
        <f t="shared" si="1"/>
        <v>0</v>
      </c>
    </row>
    <row r="71" spans="1:55" s="365" customFormat="1" ht="17.25" customHeight="1" x14ac:dyDescent="0.35">
      <c r="A71" s="461"/>
      <c r="B71" s="440"/>
      <c r="C71" s="1521" t="s">
        <v>638</v>
      </c>
      <c r="D71" s="314" t="s">
        <v>300</v>
      </c>
      <c r="E71" s="1505" t="s">
        <v>269</v>
      </c>
      <c r="F71" s="436"/>
      <c r="G71" s="436"/>
      <c r="H71" s="436"/>
      <c r="I71" s="436">
        <v>10268</v>
      </c>
      <c r="J71" s="436"/>
      <c r="K71" s="436"/>
      <c r="L71" s="436"/>
      <c r="M71" s="469"/>
      <c r="N71" s="1139">
        <f t="shared" si="13"/>
        <v>10268</v>
      </c>
      <c r="O71" s="980"/>
      <c r="P71" s="436"/>
      <c r="Q71" s="436"/>
      <c r="R71" s="469"/>
      <c r="S71" s="1126">
        <f t="shared" si="1"/>
        <v>10268</v>
      </c>
      <c r="T71" s="437"/>
      <c r="U71" s="426"/>
    </row>
    <row r="72" spans="1:55" ht="17.25" customHeight="1" x14ac:dyDescent="0.35">
      <c r="A72" s="462"/>
      <c r="B72" s="441"/>
      <c r="C72" s="1521"/>
      <c r="D72" s="317" t="s">
        <v>300</v>
      </c>
      <c r="E72" s="1505"/>
      <c r="F72" s="429">
        <f>SUM(F71+F73)</f>
        <v>0</v>
      </c>
      <c r="G72" s="429">
        <f t="shared" ref="G72:M72" si="24">SUM(G71+G73)</f>
        <v>0</v>
      </c>
      <c r="H72" s="429">
        <f t="shared" si="24"/>
        <v>0</v>
      </c>
      <c r="I72" s="429">
        <f t="shared" si="24"/>
        <v>10268</v>
      </c>
      <c r="J72" s="429">
        <f t="shared" si="24"/>
        <v>0</v>
      </c>
      <c r="K72" s="429">
        <f t="shared" si="24"/>
        <v>0</v>
      </c>
      <c r="L72" s="429">
        <f t="shared" si="24"/>
        <v>0</v>
      </c>
      <c r="M72" s="965">
        <f t="shared" si="24"/>
        <v>0</v>
      </c>
      <c r="N72" s="1140">
        <f t="shared" ref="N72:N103" si="25">SUM(F72:M72)</f>
        <v>10268</v>
      </c>
      <c r="O72" s="977">
        <f>SUM(O71+O73)</f>
        <v>0</v>
      </c>
      <c r="P72" s="429">
        <f>SUM(P71+P73)</f>
        <v>0</v>
      </c>
      <c r="Q72" s="429">
        <f>SUM(Q71+Q73)</f>
        <v>0</v>
      </c>
      <c r="R72" s="965">
        <f>SUM(R71+R73)</f>
        <v>0</v>
      </c>
      <c r="S72" s="1127">
        <f t="shared" si="1"/>
        <v>10268</v>
      </c>
    </row>
    <row r="73" spans="1:55" s="522" customFormat="1" ht="17.25" customHeight="1" x14ac:dyDescent="0.4">
      <c r="A73" s="517"/>
      <c r="B73" s="518"/>
      <c r="C73" s="1521"/>
      <c r="D73" s="317" t="s">
        <v>17</v>
      </c>
      <c r="E73" s="1505"/>
      <c r="F73" s="956"/>
      <c r="G73" s="956"/>
      <c r="H73" s="956"/>
      <c r="I73" s="956">
        <v>0</v>
      </c>
      <c r="J73" s="956"/>
      <c r="K73" s="956"/>
      <c r="L73" s="956"/>
      <c r="M73" s="957"/>
      <c r="N73" s="1141">
        <f t="shared" si="25"/>
        <v>0</v>
      </c>
      <c r="O73" s="982"/>
      <c r="P73" s="956"/>
      <c r="Q73" s="956"/>
      <c r="R73" s="957"/>
      <c r="S73" s="1128">
        <f t="shared" si="1"/>
        <v>0</v>
      </c>
      <c r="T73" s="519"/>
      <c r="U73" s="520"/>
      <c r="V73" s="521"/>
      <c r="W73" s="521"/>
      <c r="X73" s="521"/>
      <c r="Y73" s="521"/>
      <c r="Z73" s="521"/>
      <c r="AA73" s="521"/>
      <c r="AB73" s="521"/>
      <c r="AC73" s="521"/>
      <c r="AD73" s="521"/>
      <c r="AE73" s="521"/>
      <c r="AF73" s="521"/>
      <c r="AG73" s="521"/>
      <c r="AH73" s="521"/>
      <c r="AI73" s="521"/>
      <c r="AJ73" s="521"/>
      <c r="AK73" s="521"/>
      <c r="AL73" s="521"/>
      <c r="AM73" s="521"/>
      <c r="AN73" s="521"/>
      <c r="AO73" s="521"/>
      <c r="AP73" s="521"/>
      <c r="AQ73" s="521"/>
      <c r="AR73" s="521"/>
      <c r="AS73" s="521"/>
      <c r="AT73" s="521"/>
      <c r="AU73" s="521"/>
      <c r="AV73" s="521"/>
      <c r="AW73" s="521"/>
      <c r="AX73" s="521"/>
      <c r="AY73" s="521"/>
      <c r="AZ73" s="521"/>
      <c r="BA73" s="521"/>
      <c r="BB73" s="521"/>
      <c r="BC73" s="521"/>
    </row>
    <row r="74" spans="1:55" s="365" customFormat="1" ht="17.25" customHeight="1" x14ac:dyDescent="0.35">
      <c r="A74" s="461"/>
      <c r="B74" s="440"/>
      <c r="C74" s="1521" t="s">
        <v>639</v>
      </c>
      <c r="D74" s="314" t="s">
        <v>300</v>
      </c>
      <c r="E74" s="1505" t="s">
        <v>269</v>
      </c>
      <c r="F74" s="436"/>
      <c r="G74" s="436"/>
      <c r="H74" s="436"/>
      <c r="I74" s="436">
        <v>1500</v>
      </c>
      <c r="J74" s="436"/>
      <c r="K74" s="436"/>
      <c r="L74" s="436"/>
      <c r="M74" s="469"/>
      <c r="N74" s="1139">
        <f t="shared" si="25"/>
        <v>1500</v>
      </c>
      <c r="O74" s="980"/>
      <c r="P74" s="436"/>
      <c r="Q74" s="436"/>
      <c r="R74" s="469"/>
      <c r="S74" s="1126">
        <f t="shared" si="1"/>
        <v>1500</v>
      </c>
      <c r="T74" s="437"/>
      <c r="U74" s="426"/>
    </row>
    <row r="75" spans="1:55" ht="17.25" customHeight="1" x14ac:dyDescent="0.35">
      <c r="A75" s="462"/>
      <c r="B75" s="441"/>
      <c r="C75" s="1521"/>
      <c r="D75" s="317" t="s">
        <v>300</v>
      </c>
      <c r="E75" s="1505"/>
      <c r="F75" s="429">
        <f>SUM(F74+F76)</f>
        <v>0</v>
      </c>
      <c r="G75" s="429">
        <f t="shared" ref="G75:M75" si="26">SUM(G74+G76)</f>
        <v>0</v>
      </c>
      <c r="H75" s="429">
        <f t="shared" si="26"/>
        <v>0</v>
      </c>
      <c r="I75" s="429">
        <f t="shared" si="26"/>
        <v>1500</v>
      </c>
      <c r="J75" s="429">
        <f t="shared" si="26"/>
        <v>0</v>
      </c>
      <c r="K75" s="429">
        <f t="shared" si="26"/>
        <v>0</v>
      </c>
      <c r="L75" s="429">
        <f t="shared" si="26"/>
        <v>0</v>
      </c>
      <c r="M75" s="965">
        <f t="shared" si="26"/>
        <v>0</v>
      </c>
      <c r="N75" s="1140">
        <f t="shared" si="25"/>
        <v>1500</v>
      </c>
      <c r="O75" s="977">
        <f>SUM(O74+O76)</f>
        <v>0</v>
      </c>
      <c r="P75" s="429">
        <f>SUM(P74+P76)</f>
        <v>0</v>
      </c>
      <c r="Q75" s="429">
        <f>SUM(Q74+Q76)</f>
        <v>0</v>
      </c>
      <c r="R75" s="965">
        <f>SUM(R74+R76)</f>
        <v>0</v>
      </c>
      <c r="S75" s="1127">
        <f t="shared" si="1"/>
        <v>1500</v>
      </c>
    </row>
    <row r="76" spans="1:55" ht="17.25" customHeight="1" x14ac:dyDescent="0.35">
      <c r="A76" s="462"/>
      <c r="B76" s="441"/>
      <c r="C76" s="1521"/>
      <c r="D76" s="317" t="s">
        <v>17</v>
      </c>
      <c r="E76" s="1505"/>
      <c r="F76" s="439"/>
      <c r="G76" s="439"/>
      <c r="H76" s="439"/>
      <c r="I76" s="439"/>
      <c r="J76" s="439"/>
      <c r="K76" s="439"/>
      <c r="L76" s="439"/>
      <c r="M76" s="470"/>
      <c r="N76" s="1140">
        <f t="shared" si="25"/>
        <v>0</v>
      </c>
      <c r="O76" s="981"/>
      <c r="P76" s="439"/>
      <c r="Q76" s="439"/>
      <c r="R76" s="470"/>
      <c r="S76" s="1127">
        <f t="shared" si="1"/>
        <v>0</v>
      </c>
    </row>
    <row r="77" spans="1:55" s="365" customFormat="1" ht="17.25" customHeight="1" x14ac:dyDescent="0.35">
      <c r="A77" s="461"/>
      <c r="B77" s="444"/>
      <c r="C77" s="1521" t="s">
        <v>441</v>
      </c>
      <c r="D77" s="314" t="s">
        <v>300</v>
      </c>
      <c r="E77" s="1505" t="s">
        <v>269</v>
      </c>
      <c r="F77" s="436"/>
      <c r="G77" s="436"/>
      <c r="H77" s="436"/>
      <c r="I77" s="436">
        <v>130361</v>
      </c>
      <c r="J77" s="436"/>
      <c r="K77" s="436"/>
      <c r="L77" s="436"/>
      <c r="M77" s="469"/>
      <c r="N77" s="1139">
        <f t="shared" si="25"/>
        <v>130361</v>
      </c>
      <c r="O77" s="980"/>
      <c r="P77" s="436"/>
      <c r="Q77" s="436"/>
      <c r="R77" s="469"/>
      <c r="S77" s="1126">
        <f t="shared" si="1"/>
        <v>130361</v>
      </c>
      <c r="T77" s="437"/>
      <c r="U77" s="426"/>
    </row>
    <row r="78" spans="1:55" ht="17.25" customHeight="1" x14ac:dyDescent="0.35">
      <c r="A78" s="465"/>
      <c r="B78" s="446"/>
      <c r="C78" s="1521"/>
      <c r="D78" s="317" t="s">
        <v>300</v>
      </c>
      <c r="E78" s="1505"/>
      <c r="F78" s="429">
        <f t="shared" ref="F78:M78" si="27">SUM(F77+F79)</f>
        <v>0</v>
      </c>
      <c r="G78" s="429">
        <f t="shared" si="27"/>
        <v>0</v>
      </c>
      <c r="H78" s="429">
        <f t="shared" si="27"/>
        <v>0</v>
      </c>
      <c r="I78" s="429">
        <f t="shared" si="27"/>
        <v>130361</v>
      </c>
      <c r="J78" s="429">
        <f t="shared" si="27"/>
        <v>0</v>
      </c>
      <c r="K78" s="429">
        <f t="shared" si="27"/>
        <v>0</v>
      </c>
      <c r="L78" s="429">
        <f t="shared" si="27"/>
        <v>0</v>
      </c>
      <c r="M78" s="965">
        <f t="shared" si="27"/>
        <v>0</v>
      </c>
      <c r="N78" s="1140">
        <f t="shared" si="25"/>
        <v>130361</v>
      </c>
      <c r="O78" s="977">
        <f>SUM(O77+O79)</f>
        <v>0</v>
      </c>
      <c r="P78" s="429">
        <f>SUM(P77+P79)</f>
        <v>0</v>
      </c>
      <c r="Q78" s="429">
        <f>SUM(Q77+Q79)</f>
        <v>0</v>
      </c>
      <c r="R78" s="965">
        <f>SUM(R77+R79)</f>
        <v>0</v>
      </c>
      <c r="S78" s="1127">
        <f t="shared" si="1"/>
        <v>130361</v>
      </c>
    </row>
    <row r="79" spans="1:55" s="522" customFormat="1" ht="17.25" customHeight="1" x14ac:dyDescent="0.4">
      <c r="A79" s="671"/>
      <c r="B79" s="672"/>
      <c r="C79" s="1521"/>
      <c r="D79" s="317" t="s">
        <v>17</v>
      </c>
      <c r="E79" s="1505"/>
      <c r="F79" s="956"/>
      <c r="G79" s="956"/>
      <c r="H79" s="956"/>
      <c r="I79" s="956">
        <v>0</v>
      </c>
      <c r="J79" s="956"/>
      <c r="K79" s="956"/>
      <c r="L79" s="956"/>
      <c r="M79" s="957"/>
      <c r="N79" s="1141">
        <f t="shared" si="25"/>
        <v>0</v>
      </c>
      <c r="O79" s="982"/>
      <c r="P79" s="956"/>
      <c r="Q79" s="956"/>
      <c r="R79" s="957"/>
      <c r="S79" s="1128">
        <f>SUM(N79:R79)</f>
        <v>0</v>
      </c>
      <c r="T79" s="519"/>
      <c r="U79" s="520"/>
      <c r="V79" s="521"/>
      <c r="W79" s="521"/>
      <c r="X79" s="521"/>
      <c r="Y79" s="521"/>
      <c r="Z79" s="521"/>
      <c r="AA79" s="521"/>
      <c r="AB79" s="521"/>
      <c r="AC79" s="521"/>
      <c r="AD79" s="521"/>
      <c r="AE79" s="521"/>
      <c r="AF79" s="521"/>
      <c r="AG79" s="521"/>
      <c r="AH79" s="521"/>
      <c r="AI79" s="521"/>
      <c r="AJ79" s="521"/>
      <c r="AK79" s="521"/>
      <c r="AL79" s="521"/>
      <c r="AM79" s="521"/>
      <c r="AN79" s="521"/>
      <c r="AO79" s="521"/>
      <c r="AP79" s="521"/>
      <c r="AQ79" s="521"/>
      <c r="AR79" s="521"/>
      <c r="AS79" s="521"/>
      <c r="AT79" s="521"/>
      <c r="AU79" s="521"/>
      <c r="AV79" s="521"/>
      <c r="AW79" s="521"/>
      <c r="AX79" s="521"/>
      <c r="AY79" s="521"/>
      <c r="AZ79" s="521"/>
      <c r="BA79" s="521"/>
      <c r="BB79" s="521"/>
      <c r="BC79" s="521"/>
    </row>
    <row r="80" spans="1:55" s="365" customFormat="1" ht="17.25" customHeight="1" x14ac:dyDescent="0.35">
      <c r="A80" s="461"/>
      <c r="B80" s="440"/>
      <c r="C80" s="1521" t="s">
        <v>640</v>
      </c>
      <c r="D80" s="314" t="s">
        <v>300</v>
      </c>
      <c r="E80" s="1505" t="s">
        <v>269</v>
      </c>
      <c r="F80" s="436"/>
      <c r="G80" s="436"/>
      <c r="H80" s="436"/>
      <c r="I80" s="436">
        <v>6327</v>
      </c>
      <c r="J80" s="436"/>
      <c r="K80" s="436"/>
      <c r="L80" s="436"/>
      <c r="M80" s="469"/>
      <c r="N80" s="1139">
        <f t="shared" si="25"/>
        <v>6327</v>
      </c>
      <c r="O80" s="980"/>
      <c r="P80" s="436"/>
      <c r="Q80" s="436"/>
      <c r="R80" s="469"/>
      <c r="S80" s="1126">
        <f>SUM(N80:R80)</f>
        <v>6327</v>
      </c>
      <c r="T80" s="437"/>
      <c r="U80" s="426"/>
    </row>
    <row r="81" spans="1:55" ht="17.25" customHeight="1" x14ac:dyDescent="0.35">
      <c r="A81" s="462"/>
      <c r="B81" s="441"/>
      <c r="C81" s="1521"/>
      <c r="D81" s="317" t="s">
        <v>300</v>
      </c>
      <c r="E81" s="1505"/>
      <c r="F81" s="429">
        <f t="shared" ref="F81:M81" si="28">SUM(F80+F82)</f>
        <v>0</v>
      </c>
      <c r="G81" s="429">
        <f t="shared" si="28"/>
        <v>0</v>
      </c>
      <c r="H81" s="429">
        <f t="shared" si="28"/>
        <v>0</v>
      </c>
      <c r="I81" s="429">
        <f t="shared" si="28"/>
        <v>6327</v>
      </c>
      <c r="J81" s="429">
        <f t="shared" si="28"/>
        <v>0</v>
      </c>
      <c r="K81" s="429">
        <f t="shared" si="28"/>
        <v>0</v>
      </c>
      <c r="L81" s="429">
        <f t="shared" si="28"/>
        <v>0</v>
      </c>
      <c r="M81" s="965">
        <f t="shared" si="28"/>
        <v>0</v>
      </c>
      <c r="N81" s="1140">
        <f t="shared" si="25"/>
        <v>6327</v>
      </c>
      <c r="O81" s="977">
        <f>SUM(O80+O82)</f>
        <v>0</v>
      </c>
      <c r="P81" s="429">
        <f>SUM(P80+P82)</f>
        <v>0</v>
      </c>
      <c r="Q81" s="429">
        <f>SUM(Q80+Q82)</f>
        <v>0</v>
      </c>
      <c r="R81" s="965">
        <f>SUM(R80+R82)</f>
        <v>0</v>
      </c>
      <c r="S81" s="1127">
        <f t="shared" si="1"/>
        <v>6327</v>
      </c>
    </row>
    <row r="82" spans="1:55" s="522" customFormat="1" ht="17.25" customHeight="1" x14ac:dyDescent="0.4">
      <c r="A82" s="1167"/>
      <c r="B82" s="1168"/>
      <c r="C82" s="1521"/>
      <c r="D82" s="1200" t="s">
        <v>17</v>
      </c>
      <c r="E82" s="1505"/>
      <c r="F82" s="956"/>
      <c r="G82" s="956"/>
      <c r="H82" s="956"/>
      <c r="I82" s="956">
        <v>0</v>
      </c>
      <c r="J82" s="956"/>
      <c r="K82" s="956"/>
      <c r="L82" s="956"/>
      <c r="M82" s="957"/>
      <c r="N82" s="1201">
        <f t="shared" si="25"/>
        <v>0</v>
      </c>
      <c r="O82" s="982"/>
      <c r="P82" s="956"/>
      <c r="Q82" s="956"/>
      <c r="R82" s="957"/>
      <c r="S82" s="1202">
        <f t="shared" si="1"/>
        <v>0</v>
      </c>
      <c r="T82" s="519"/>
      <c r="U82" s="520"/>
      <c r="V82" s="521"/>
      <c r="W82" s="521"/>
      <c r="X82" s="521"/>
      <c r="Y82" s="521"/>
      <c r="Z82" s="521"/>
      <c r="AA82" s="521"/>
      <c r="AB82" s="521"/>
      <c r="AC82" s="521"/>
      <c r="AD82" s="521"/>
      <c r="AE82" s="521"/>
      <c r="AF82" s="521"/>
      <c r="AG82" s="521"/>
      <c r="AH82" s="521"/>
      <c r="AI82" s="521"/>
      <c r="AJ82" s="521"/>
      <c r="AK82" s="521"/>
      <c r="AL82" s="521"/>
      <c r="AM82" s="521"/>
      <c r="AN82" s="521"/>
      <c r="AO82" s="521"/>
      <c r="AP82" s="521"/>
      <c r="AQ82" s="521"/>
      <c r="AR82" s="521"/>
      <c r="AS82" s="521"/>
      <c r="AT82" s="521"/>
      <c r="AU82" s="521"/>
      <c r="AV82" s="521"/>
      <c r="AW82" s="521"/>
      <c r="AX82" s="521"/>
      <c r="AY82" s="521"/>
      <c r="AZ82" s="521"/>
      <c r="BA82" s="521"/>
      <c r="BB82" s="521"/>
      <c r="BC82" s="521"/>
    </row>
    <row r="83" spans="1:55" s="365" customFormat="1" ht="17.25" customHeight="1" x14ac:dyDescent="0.35">
      <c r="A83" s="461"/>
      <c r="B83" s="444"/>
      <c r="C83" s="1521" t="s">
        <v>442</v>
      </c>
      <c r="D83" s="314" t="s">
        <v>300</v>
      </c>
      <c r="E83" s="1505" t="s">
        <v>269</v>
      </c>
      <c r="F83" s="436"/>
      <c r="G83" s="436"/>
      <c r="H83" s="436"/>
      <c r="I83" s="436">
        <v>33850</v>
      </c>
      <c r="J83" s="436"/>
      <c r="K83" s="436"/>
      <c r="L83" s="436"/>
      <c r="M83" s="469"/>
      <c r="N83" s="1139">
        <f t="shared" si="25"/>
        <v>33850</v>
      </c>
      <c r="O83" s="980"/>
      <c r="P83" s="436"/>
      <c r="Q83" s="436"/>
      <c r="R83" s="469"/>
      <c r="S83" s="1126">
        <f t="shared" si="1"/>
        <v>33850</v>
      </c>
      <c r="T83" s="437"/>
      <c r="U83" s="426"/>
    </row>
    <row r="84" spans="1:55" ht="17.25" customHeight="1" x14ac:dyDescent="0.35">
      <c r="A84" s="462"/>
      <c r="B84" s="445"/>
      <c r="C84" s="1521"/>
      <c r="D84" s="317" t="s">
        <v>300</v>
      </c>
      <c r="E84" s="1505"/>
      <c r="F84" s="429">
        <f t="shared" ref="F84:M84" si="29">SUM(F83+F85)</f>
        <v>0</v>
      </c>
      <c r="G84" s="429">
        <f t="shared" si="29"/>
        <v>0</v>
      </c>
      <c r="H84" s="429">
        <f t="shared" si="29"/>
        <v>0</v>
      </c>
      <c r="I84" s="429">
        <f t="shared" si="29"/>
        <v>33850</v>
      </c>
      <c r="J84" s="429">
        <f t="shared" si="29"/>
        <v>0</v>
      </c>
      <c r="K84" s="429">
        <f t="shared" si="29"/>
        <v>0</v>
      </c>
      <c r="L84" s="429">
        <f t="shared" si="29"/>
        <v>0</v>
      </c>
      <c r="M84" s="965">
        <f t="shared" si="29"/>
        <v>0</v>
      </c>
      <c r="N84" s="1140">
        <f t="shared" si="25"/>
        <v>33850</v>
      </c>
      <c r="O84" s="977">
        <f>SUM(O83+O85)</f>
        <v>0</v>
      </c>
      <c r="P84" s="429">
        <f>SUM(P83+P85)</f>
        <v>0</v>
      </c>
      <c r="Q84" s="429">
        <f>SUM(Q83+Q85)</f>
        <v>0</v>
      </c>
      <c r="R84" s="965">
        <f>SUM(R83+R85)</f>
        <v>0</v>
      </c>
      <c r="S84" s="1127">
        <f t="shared" si="1"/>
        <v>33850</v>
      </c>
    </row>
    <row r="85" spans="1:55" ht="17.25" customHeight="1" x14ac:dyDescent="0.35">
      <c r="A85" s="462"/>
      <c r="B85" s="445"/>
      <c r="C85" s="1521"/>
      <c r="D85" s="317" t="s">
        <v>17</v>
      </c>
      <c r="E85" s="1505"/>
      <c r="F85" s="439"/>
      <c r="G85" s="439"/>
      <c r="H85" s="439"/>
      <c r="I85" s="439"/>
      <c r="J85" s="439"/>
      <c r="K85" s="439"/>
      <c r="L85" s="439"/>
      <c r="M85" s="470"/>
      <c r="N85" s="1140">
        <f t="shared" si="25"/>
        <v>0</v>
      </c>
      <c r="O85" s="981"/>
      <c r="P85" s="439"/>
      <c r="Q85" s="439"/>
      <c r="R85" s="470"/>
      <c r="S85" s="1127">
        <f t="shared" si="1"/>
        <v>0</v>
      </c>
    </row>
    <row r="86" spans="1:55" s="365" customFormat="1" ht="17.25" customHeight="1" x14ac:dyDescent="0.35">
      <c r="A86" s="461"/>
      <c r="B86" s="444"/>
      <c r="C86" s="1521" t="s">
        <v>392</v>
      </c>
      <c r="D86" s="314" t="s">
        <v>300</v>
      </c>
      <c r="E86" s="1505" t="s">
        <v>269</v>
      </c>
      <c r="F86" s="436"/>
      <c r="G86" s="436"/>
      <c r="H86" s="436"/>
      <c r="I86" s="436">
        <v>27446</v>
      </c>
      <c r="J86" s="436"/>
      <c r="K86" s="436"/>
      <c r="L86" s="436"/>
      <c r="M86" s="469"/>
      <c r="N86" s="1139">
        <f t="shared" si="25"/>
        <v>27446</v>
      </c>
      <c r="O86" s="980"/>
      <c r="P86" s="436"/>
      <c r="Q86" s="436"/>
      <c r="R86" s="469"/>
      <c r="S86" s="1126">
        <f t="shared" si="1"/>
        <v>27446</v>
      </c>
      <c r="T86" s="437"/>
      <c r="U86" s="426"/>
    </row>
    <row r="87" spans="1:55" ht="17.25" customHeight="1" x14ac:dyDescent="0.35">
      <c r="A87" s="462"/>
      <c r="B87" s="445"/>
      <c r="C87" s="1521"/>
      <c r="D87" s="317" t="s">
        <v>300</v>
      </c>
      <c r="E87" s="1505"/>
      <c r="F87" s="429">
        <f t="shared" ref="F87:M87" si="30">SUM(F86+F88)</f>
        <v>0</v>
      </c>
      <c r="G87" s="429">
        <f t="shared" si="30"/>
        <v>0</v>
      </c>
      <c r="H87" s="429">
        <f t="shared" si="30"/>
        <v>0</v>
      </c>
      <c r="I87" s="429">
        <f t="shared" si="30"/>
        <v>27624</v>
      </c>
      <c r="J87" s="429">
        <f t="shared" si="30"/>
        <v>0</v>
      </c>
      <c r="K87" s="429">
        <f t="shared" si="30"/>
        <v>0</v>
      </c>
      <c r="L87" s="429">
        <f t="shared" si="30"/>
        <v>0</v>
      </c>
      <c r="M87" s="965">
        <f t="shared" si="30"/>
        <v>0</v>
      </c>
      <c r="N87" s="1140">
        <f t="shared" si="25"/>
        <v>27624</v>
      </c>
      <c r="O87" s="977">
        <f>SUM(O86+O88)</f>
        <v>0</v>
      </c>
      <c r="P87" s="429">
        <f>SUM(P86+P88)</f>
        <v>0</v>
      </c>
      <c r="Q87" s="429">
        <f>SUM(Q86+Q88)</f>
        <v>0</v>
      </c>
      <c r="R87" s="965">
        <f>SUM(R86+R88)</f>
        <v>0</v>
      </c>
      <c r="S87" s="1127">
        <f t="shared" si="1"/>
        <v>27624</v>
      </c>
    </row>
    <row r="88" spans="1:55" s="522" customFormat="1" ht="17.25" customHeight="1" x14ac:dyDescent="0.4">
      <c r="A88" s="517"/>
      <c r="B88" s="1421"/>
      <c r="C88" s="1521"/>
      <c r="D88" s="939" t="s">
        <v>17</v>
      </c>
      <c r="E88" s="1505"/>
      <c r="F88" s="956"/>
      <c r="G88" s="956"/>
      <c r="H88" s="956"/>
      <c r="I88" s="956">
        <v>178</v>
      </c>
      <c r="J88" s="956"/>
      <c r="K88" s="956"/>
      <c r="L88" s="956"/>
      <c r="M88" s="957"/>
      <c r="N88" s="1141">
        <f t="shared" si="25"/>
        <v>178</v>
      </c>
      <c r="O88" s="982"/>
      <c r="P88" s="956"/>
      <c r="Q88" s="956"/>
      <c r="R88" s="957"/>
      <c r="S88" s="1128">
        <f t="shared" si="1"/>
        <v>178</v>
      </c>
      <c r="T88" s="519"/>
      <c r="U88" s="520"/>
      <c r="V88" s="521"/>
      <c r="W88" s="521"/>
      <c r="X88" s="521"/>
      <c r="Y88" s="521"/>
      <c r="Z88" s="521"/>
      <c r="AA88" s="521"/>
      <c r="AB88" s="521"/>
      <c r="AC88" s="521"/>
      <c r="AD88" s="521"/>
      <c r="AE88" s="521"/>
      <c r="AF88" s="521"/>
      <c r="AG88" s="521"/>
      <c r="AH88" s="521"/>
      <c r="AI88" s="521"/>
      <c r="AJ88" s="521"/>
      <c r="AK88" s="521"/>
      <c r="AL88" s="521"/>
      <c r="AM88" s="521"/>
      <c r="AN88" s="521"/>
      <c r="AO88" s="521"/>
      <c r="AP88" s="521"/>
      <c r="AQ88" s="521"/>
      <c r="AR88" s="521"/>
      <c r="AS88" s="521"/>
      <c r="AT88" s="521"/>
      <c r="AU88" s="521"/>
      <c r="AV88" s="521"/>
      <c r="AW88" s="521"/>
      <c r="AX88" s="521"/>
      <c r="AY88" s="521"/>
      <c r="AZ88" s="521"/>
      <c r="BA88" s="521"/>
      <c r="BB88" s="521"/>
      <c r="BC88" s="521"/>
    </row>
    <row r="89" spans="1:55" s="365" customFormat="1" ht="17.25" hidden="1" customHeight="1" x14ac:dyDescent="0.35">
      <c r="A89" s="461"/>
      <c r="B89" s="444"/>
      <c r="C89" s="1521" t="s">
        <v>443</v>
      </c>
      <c r="D89" s="314" t="s">
        <v>300</v>
      </c>
      <c r="E89" s="1505" t="s">
        <v>341</v>
      </c>
      <c r="F89" s="436"/>
      <c r="G89" s="436"/>
      <c r="H89" s="436"/>
      <c r="I89" s="436"/>
      <c r="J89" s="436"/>
      <c r="K89" s="436"/>
      <c r="L89" s="436"/>
      <c r="M89" s="469"/>
      <c r="N89" s="1139">
        <f t="shared" si="25"/>
        <v>0</v>
      </c>
      <c r="O89" s="980"/>
      <c r="P89" s="436"/>
      <c r="Q89" s="436"/>
      <c r="R89" s="469"/>
      <c r="S89" s="1126">
        <f t="shared" si="1"/>
        <v>0</v>
      </c>
      <c r="T89" s="437"/>
      <c r="U89" s="426"/>
    </row>
    <row r="90" spans="1:55" ht="17.25" hidden="1" customHeight="1" x14ac:dyDescent="0.35">
      <c r="A90" s="462"/>
      <c r="B90" s="445"/>
      <c r="C90" s="1521"/>
      <c r="D90" s="317" t="s">
        <v>300</v>
      </c>
      <c r="E90" s="1505"/>
      <c r="F90" s="439"/>
      <c r="G90" s="439"/>
      <c r="H90" s="439"/>
      <c r="I90" s="439"/>
      <c r="J90" s="439"/>
      <c r="K90" s="439"/>
      <c r="L90" s="439"/>
      <c r="M90" s="470"/>
      <c r="N90" s="1140">
        <f t="shared" si="25"/>
        <v>0</v>
      </c>
      <c r="O90" s="981"/>
      <c r="P90" s="439"/>
      <c r="Q90" s="439"/>
      <c r="R90" s="470"/>
      <c r="S90" s="1127">
        <f t="shared" si="1"/>
        <v>0</v>
      </c>
    </row>
    <row r="91" spans="1:55" ht="17.25" hidden="1" customHeight="1" x14ac:dyDescent="0.35">
      <c r="A91" s="462"/>
      <c r="B91" s="445"/>
      <c r="C91" s="1521"/>
      <c r="D91" s="317" t="s">
        <v>17</v>
      </c>
      <c r="E91" s="1505"/>
      <c r="F91" s="439"/>
      <c r="G91" s="439"/>
      <c r="H91" s="439"/>
      <c r="I91" s="439"/>
      <c r="J91" s="439"/>
      <c r="K91" s="439"/>
      <c r="L91" s="439"/>
      <c r="M91" s="470"/>
      <c r="N91" s="1140">
        <f t="shared" si="25"/>
        <v>0</v>
      </c>
      <c r="O91" s="981"/>
      <c r="P91" s="439"/>
      <c r="Q91" s="439"/>
      <c r="R91" s="470"/>
      <c r="S91" s="1127">
        <f t="shared" si="1"/>
        <v>0</v>
      </c>
    </row>
    <row r="92" spans="1:55" s="365" customFormat="1" ht="17.25" customHeight="1" x14ac:dyDescent="0.35">
      <c r="A92" s="461"/>
      <c r="B92" s="440"/>
      <c r="C92" s="1521" t="s">
        <v>87</v>
      </c>
      <c r="D92" s="314" t="s">
        <v>300</v>
      </c>
      <c r="E92" s="1505" t="s">
        <v>269</v>
      </c>
      <c r="F92" s="436"/>
      <c r="G92" s="436"/>
      <c r="H92" s="436"/>
      <c r="I92" s="436">
        <v>4000</v>
      </c>
      <c r="J92" s="436"/>
      <c r="K92" s="436"/>
      <c r="L92" s="436"/>
      <c r="M92" s="469"/>
      <c r="N92" s="1139">
        <f t="shared" si="25"/>
        <v>4000</v>
      </c>
      <c r="O92" s="980"/>
      <c r="P92" s="436"/>
      <c r="Q92" s="436"/>
      <c r="R92" s="469"/>
      <c r="S92" s="1126">
        <f t="shared" si="1"/>
        <v>4000</v>
      </c>
      <c r="T92" s="437"/>
      <c r="U92" s="426"/>
    </row>
    <row r="93" spans="1:55" ht="17.25" customHeight="1" x14ac:dyDescent="0.35">
      <c r="A93" s="462"/>
      <c r="B93" s="441"/>
      <c r="C93" s="1521"/>
      <c r="D93" s="317" t="s">
        <v>300</v>
      </c>
      <c r="E93" s="1505"/>
      <c r="F93" s="429">
        <f>SUM(F92+F94)</f>
        <v>0</v>
      </c>
      <c r="G93" s="429">
        <f t="shared" ref="G93:M93" si="31">SUM(G92+G94)</f>
        <v>0</v>
      </c>
      <c r="H93" s="429">
        <f t="shared" si="31"/>
        <v>0</v>
      </c>
      <c r="I93" s="429">
        <f t="shared" si="31"/>
        <v>4000</v>
      </c>
      <c r="J93" s="429">
        <f t="shared" si="31"/>
        <v>0</v>
      </c>
      <c r="K93" s="429">
        <f t="shared" si="31"/>
        <v>0</v>
      </c>
      <c r="L93" s="429">
        <f t="shared" si="31"/>
        <v>0</v>
      </c>
      <c r="M93" s="965">
        <f t="shared" si="31"/>
        <v>0</v>
      </c>
      <c r="N93" s="1140">
        <f t="shared" si="25"/>
        <v>4000</v>
      </c>
      <c r="O93" s="977">
        <f>SUM(O92+O94)</f>
        <v>0</v>
      </c>
      <c r="P93" s="429">
        <f>SUM(P92+P94)</f>
        <v>0</v>
      </c>
      <c r="Q93" s="429">
        <f>SUM(Q92+Q94)</f>
        <v>0</v>
      </c>
      <c r="R93" s="965">
        <f>SUM(R92+R94)</f>
        <v>0</v>
      </c>
      <c r="S93" s="1127">
        <f t="shared" si="1"/>
        <v>4000</v>
      </c>
    </row>
    <row r="94" spans="1:55" ht="17.25" customHeight="1" x14ac:dyDescent="0.35">
      <c r="A94" s="462"/>
      <c r="B94" s="441"/>
      <c r="C94" s="1521"/>
      <c r="D94" s="317" t="s">
        <v>17</v>
      </c>
      <c r="E94" s="1505"/>
      <c r="F94" s="439"/>
      <c r="G94" s="439"/>
      <c r="H94" s="439"/>
      <c r="I94" s="439"/>
      <c r="J94" s="439"/>
      <c r="K94" s="439"/>
      <c r="L94" s="439"/>
      <c r="M94" s="470"/>
      <c r="N94" s="1140">
        <f t="shared" si="25"/>
        <v>0</v>
      </c>
      <c r="O94" s="981"/>
      <c r="P94" s="439"/>
      <c r="Q94" s="439"/>
      <c r="R94" s="470"/>
      <c r="S94" s="1127">
        <f t="shared" si="1"/>
        <v>0</v>
      </c>
    </row>
    <row r="95" spans="1:55" s="365" customFormat="1" ht="17.25" customHeight="1" x14ac:dyDescent="0.35">
      <c r="A95" s="461"/>
      <c r="B95" s="440"/>
      <c r="C95" s="1521" t="s">
        <v>444</v>
      </c>
      <c r="D95" s="314" t="s">
        <v>300</v>
      </c>
      <c r="E95" s="1505" t="s">
        <v>269</v>
      </c>
      <c r="F95" s="436"/>
      <c r="G95" s="436"/>
      <c r="H95" s="436"/>
      <c r="I95" s="436">
        <v>1601</v>
      </c>
      <c r="J95" s="436"/>
      <c r="K95" s="436"/>
      <c r="L95" s="436"/>
      <c r="M95" s="469"/>
      <c r="N95" s="1139">
        <f t="shared" si="25"/>
        <v>1601</v>
      </c>
      <c r="O95" s="980"/>
      <c r="P95" s="436"/>
      <c r="Q95" s="436"/>
      <c r="R95" s="469"/>
      <c r="S95" s="1126">
        <f t="shared" si="1"/>
        <v>1601</v>
      </c>
      <c r="T95" s="437"/>
      <c r="U95" s="426"/>
    </row>
    <row r="96" spans="1:55" ht="17.25" customHeight="1" x14ac:dyDescent="0.35">
      <c r="A96" s="462"/>
      <c r="B96" s="441"/>
      <c r="C96" s="1521"/>
      <c r="D96" s="317" t="s">
        <v>300</v>
      </c>
      <c r="E96" s="1505"/>
      <c r="F96" s="429">
        <f t="shared" ref="F96:M96" si="32">SUM(F95+F97)</f>
        <v>0</v>
      </c>
      <c r="G96" s="429">
        <f t="shared" si="32"/>
        <v>0</v>
      </c>
      <c r="H96" s="429">
        <f t="shared" si="32"/>
        <v>0</v>
      </c>
      <c r="I96" s="429">
        <f t="shared" si="32"/>
        <v>1601</v>
      </c>
      <c r="J96" s="429">
        <f t="shared" si="32"/>
        <v>0</v>
      </c>
      <c r="K96" s="429">
        <f t="shared" si="32"/>
        <v>0</v>
      </c>
      <c r="L96" s="429">
        <f t="shared" si="32"/>
        <v>0</v>
      </c>
      <c r="M96" s="965">
        <f t="shared" si="32"/>
        <v>0</v>
      </c>
      <c r="N96" s="1140">
        <f t="shared" si="25"/>
        <v>1601</v>
      </c>
      <c r="O96" s="977">
        <f>SUM(O95+O97)</f>
        <v>0</v>
      </c>
      <c r="P96" s="429">
        <f>SUM(P95+P97)</f>
        <v>0</v>
      </c>
      <c r="Q96" s="429">
        <f>SUM(Q95+Q97)</f>
        <v>0</v>
      </c>
      <c r="R96" s="965">
        <f>SUM(R95+R97)</f>
        <v>0</v>
      </c>
      <c r="S96" s="1127">
        <f t="shared" si="1"/>
        <v>1601</v>
      </c>
    </row>
    <row r="97" spans="1:55" s="522" customFormat="1" ht="21" customHeight="1" x14ac:dyDescent="0.4">
      <c r="A97" s="517"/>
      <c r="B97" s="518"/>
      <c r="C97" s="1521"/>
      <c r="D97" s="317" t="s">
        <v>17</v>
      </c>
      <c r="E97" s="1505"/>
      <c r="F97" s="956"/>
      <c r="G97" s="956"/>
      <c r="H97" s="956"/>
      <c r="I97" s="956">
        <v>0</v>
      </c>
      <c r="J97" s="956"/>
      <c r="K97" s="956"/>
      <c r="L97" s="956"/>
      <c r="M97" s="957"/>
      <c r="N97" s="1141">
        <f t="shared" si="25"/>
        <v>0</v>
      </c>
      <c r="O97" s="982"/>
      <c r="P97" s="956"/>
      <c r="Q97" s="956"/>
      <c r="R97" s="957"/>
      <c r="S97" s="1128">
        <f t="shared" si="1"/>
        <v>0</v>
      </c>
      <c r="T97" s="519"/>
      <c r="U97" s="520"/>
      <c r="V97" s="521"/>
      <c r="W97" s="521"/>
      <c r="X97" s="521"/>
      <c r="Y97" s="521"/>
      <c r="Z97" s="521"/>
      <c r="AA97" s="521"/>
      <c r="AB97" s="521"/>
      <c r="AC97" s="521"/>
      <c r="AD97" s="521"/>
      <c r="AE97" s="521"/>
      <c r="AF97" s="521"/>
      <c r="AG97" s="521"/>
      <c r="AH97" s="521"/>
      <c r="AI97" s="521"/>
      <c r="AJ97" s="521"/>
      <c r="AK97" s="521"/>
      <c r="AL97" s="521"/>
      <c r="AM97" s="521"/>
      <c r="AN97" s="521"/>
      <c r="AO97" s="521"/>
      <c r="AP97" s="521"/>
      <c r="AQ97" s="521"/>
      <c r="AR97" s="521"/>
      <c r="AS97" s="521"/>
      <c r="AT97" s="521"/>
      <c r="AU97" s="521"/>
      <c r="AV97" s="521"/>
      <c r="AW97" s="521"/>
      <c r="AX97" s="521"/>
      <c r="AY97" s="521"/>
      <c r="AZ97" s="521"/>
      <c r="BA97" s="521"/>
      <c r="BB97" s="521"/>
      <c r="BC97" s="521"/>
    </row>
    <row r="98" spans="1:55" s="365" customFormat="1" ht="17.25" customHeight="1" x14ac:dyDescent="0.35">
      <c r="A98" s="461"/>
      <c r="B98" s="440"/>
      <c r="C98" s="1521" t="s">
        <v>445</v>
      </c>
      <c r="D98" s="314" t="s">
        <v>300</v>
      </c>
      <c r="E98" s="1505" t="s">
        <v>269</v>
      </c>
      <c r="F98" s="436"/>
      <c r="G98" s="436"/>
      <c r="H98" s="436"/>
      <c r="I98" s="436">
        <v>420</v>
      </c>
      <c r="J98" s="436"/>
      <c r="K98" s="436"/>
      <c r="L98" s="436"/>
      <c r="M98" s="469"/>
      <c r="N98" s="1139">
        <f t="shared" si="25"/>
        <v>420</v>
      </c>
      <c r="O98" s="980"/>
      <c r="P98" s="436"/>
      <c r="Q98" s="436"/>
      <c r="R98" s="469"/>
      <c r="S98" s="1126">
        <f t="shared" si="1"/>
        <v>420</v>
      </c>
      <c r="T98" s="437"/>
      <c r="U98" s="426"/>
    </row>
    <row r="99" spans="1:55" ht="17.25" customHeight="1" x14ac:dyDescent="0.35">
      <c r="A99" s="462"/>
      <c r="B99" s="441"/>
      <c r="C99" s="1521"/>
      <c r="D99" s="317" t="s">
        <v>300</v>
      </c>
      <c r="E99" s="1505"/>
      <c r="F99" s="429">
        <f t="shared" ref="F99:M99" si="33">SUM(F98+F100)</f>
        <v>0</v>
      </c>
      <c r="G99" s="429">
        <f t="shared" si="33"/>
        <v>0</v>
      </c>
      <c r="H99" s="429">
        <f t="shared" si="33"/>
        <v>0</v>
      </c>
      <c r="I99" s="429">
        <f t="shared" si="33"/>
        <v>420</v>
      </c>
      <c r="J99" s="429">
        <f t="shared" si="33"/>
        <v>0</v>
      </c>
      <c r="K99" s="429">
        <f t="shared" si="33"/>
        <v>0</v>
      </c>
      <c r="L99" s="429">
        <f t="shared" si="33"/>
        <v>0</v>
      </c>
      <c r="M99" s="965">
        <f t="shared" si="33"/>
        <v>0</v>
      </c>
      <c r="N99" s="1140">
        <f t="shared" si="25"/>
        <v>420</v>
      </c>
      <c r="O99" s="977">
        <f>SUM(O98+O100)</f>
        <v>0</v>
      </c>
      <c r="P99" s="429">
        <f>SUM(P98+P100)</f>
        <v>0</v>
      </c>
      <c r="Q99" s="429">
        <f>SUM(Q98+Q100)</f>
        <v>0</v>
      </c>
      <c r="R99" s="965">
        <f>SUM(R98+R100)</f>
        <v>0</v>
      </c>
      <c r="S99" s="1127">
        <f t="shared" si="1"/>
        <v>420</v>
      </c>
    </row>
    <row r="100" spans="1:55" ht="17.25" customHeight="1" x14ac:dyDescent="0.35">
      <c r="A100" s="462"/>
      <c r="B100" s="441"/>
      <c r="C100" s="1521"/>
      <c r="D100" s="317" t="s">
        <v>17</v>
      </c>
      <c r="E100" s="1505"/>
      <c r="F100" s="439"/>
      <c r="G100" s="439"/>
      <c r="H100" s="439"/>
      <c r="I100" s="439"/>
      <c r="J100" s="439"/>
      <c r="K100" s="439"/>
      <c r="L100" s="439"/>
      <c r="M100" s="470"/>
      <c r="N100" s="1140">
        <f t="shared" si="25"/>
        <v>0</v>
      </c>
      <c r="O100" s="981"/>
      <c r="P100" s="439"/>
      <c r="Q100" s="439"/>
      <c r="R100" s="470"/>
      <c r="S100" s="1127">
        <f t="shared" si="1"/>
        <v>0</v>
      </c>
    </row>
    <row r="101" spans="1:55" s="365" customFormat="1" ht="17.25" customHeight="1" x14ac:dyDescent="0.35">
      <c r="A101" s="461"/>
      <c r="B101" s="440"/>
      <c r="C101" s="1521" t="s">
        <v>446</v>
      </c>
      <c r="D101" s="314" t="s">
        <v>300</v>
      </c>
      <c r="E101" s="1505" t="s">
        <v>341</v>
      </c>
      <c r="F101" s="436"/>
      <c r="G101" s="436"/>
      <c r="H101" s="436"/>
      <c r="I101" s="436">
        <v>260</v>
      </c>
      <c r="J101" s="436"/>
      <c r="K101" s="436"/>
      <c r="L101" s="436"/>
      <c r="M101" s="469"/>
      <c r="N101" s="1139">
        <f t="shared" si="25"/>
        <v>260</v>
      </c>
      <c r="O101" s="980"/>
      <c r="P101" s="436"/>
      <c r="Q101" s="436"/>
      <c r="R101" s="469"/>
      <c r="S101" s="1126">
        <f t="shared" si="1"/>
        <v>260</v>
      </c>
      <c r="T101" s="437"/>
      <c r="U101" s="426"/>
    </row>
    <row r="102" spans="1:55" ht="17.25" customHeight="1" x14ac:dyDescent="0.35">
      <c r="A102" s="462"/>
      <c r="B102" s="441"/>
      <c r="C102" s="1521"/>
      <c r="D102" s="317" t="s">
        <v>300</v>
      </c>
      <c r="E102" s="1505"/>
      <c r="F102" s="429">
        <f t="shared" ref="F102:M102" si="34">SUM(F101+F103)</f>
        <v>0</v>
      </c>
      <c r="G102" s="429">
        <f t="shared" si="34"/>
        <v>0</v>
      </c>
      <c r="H102" s="429">
        <f t="shared" si="34"/>
        <v>0</v>
      </c>
      <c r="I102" s="429">
        <f t="shared" si="34"/>
        <v>260</v>
      </c>
      <c r="J102" s="429">
        <f t="shared" si="34"/>
        <v>0</v>
      </c>
      <c r="K102" s="429">
        <f t="shared" si="34"/>
        <v>0</v>
      </c>
      <c r="L102" s="429">
        <f t="shared" si="34"/>
        <v>0</v>
      </c>
      <c r="M102" s="965">
        <f t="shared" si="34"/>
        <v>0</v>
      </c>
      <c r="N102" s="1140">
        <f t="shared" si="25"/>
        <v>260</v>
      </c>
      <c r="O102" s="977">
        <f>SUM(O101+O103)</f>
        <v>0</v>
      </c>
      <c r="P102" s="429">
        <f>SUM(P101+P103)</f>
        <v>0</v>
      </c>
      <c r="Q102" s="429">
        <f>SUM(Q101+Q103)</f>
        <v>0</v>
      </c>
      <c r="R102" s="965">
        <f>SUM(R101+R103)</f>
        <v>0</v>
      </c>
      <c r="S102" s="1127">
        <f t="shared" si="1"/>
        <v>260</v>
      </c>
    </row>
    <row r="103" spans="1:55" ht="17.25" customHeight="1" x14ac:dyDescent="0.35">
      <c r="A103" s="462"/>
      <c r="B103" s="441"/>
      <c r="C103" s="1521"/>
      <c r="D103" s="317" t="s">
        <v>17</v>
      </c>
      <c r="E103" s="1505"/>
      <c r="F103" s="439"/>
      <c r="G103" s="439"/>
      <c r="H103" s="439"/>
      <c r="I103" s="439"/>
      <c r="J103" s="439"/>
      <c r="K103" s="439"/>
      <c r="L103" s="439"/>
      <c r="M103" s="470"/>
      <c r="N103" s="1140">
        <f t="shared" si="25"/>
        <v>0</v>
      </c>
      <c r="O103" s="981"/>
      <c r="P103" s="439"/>
      <c r="Q103" s="439"/>
      <c r="R103" s="470"/>
      <c r="S103" s="1127">
        <f t="shared" si="1"/>
        <v>0</v>
      </c>
    </row>
    <row r="104" spans="1:55" s="365" customFormat="1" ht="17.25" customHeight="1" x14ac:dyDescent="0.35">
      <c r="A104" s="461"/>
      <c r="B104" s="440"/>
      <c r="C104" s="1521" t="s">
        <v>586</v>
      </c>
      <c r="D104" s="314" t="s">
        <v>300</v>
      </c>
      <c r="E104" s="1505" t="s">
        <v>269</v>
      </c>
      <c r="F104" s="436"/>
      <c r="G104" s="436">
        <v>10000</v>
      </c>
      <c r="H104" s="436"/>
      <c r="I104" s="436"/>
      <c r="J104" s="436"/>
      <c r="K104" s="436"/>
      <c r="L104" s="436"/>
      <c r="M104" s="469"/>
      <c r="N104" s="1139">
        <f t="shared" ref="N104:N115" si="35">SUM(F104:M104)</f>
        <v>10000</v>
      </c>
      <c r="O104" s="980"/>
      <c r="P104" s="436"/>
      <c r="Q104" s="436">
        <v>967926</v>
      </c>
      <c r="R104" s="469">
        <v>0</v>
      </c>
      <c r="S104" s="1126">
        <f t="shared" si="1"/>
        <v>977926</v>
      </c>
      <c r="T104" s="437"/>
      <c r="U104" s="426"/>
    </row>
    <row r="105" spans="1:55" ht="17.25" customHeight="1" x14ac:dyDescent="0.35">
      <c r="A105" s="462"/>
      <c r="B105" s="441"/>
      <c r="C105" s="1521"/>
      <c r="D105" s="317" t="s">
        <v>300</v>
      </c>
      <c r="E105" s="1505"/>
      <c r="F105" s="429">
        <f t="shared" ref="F105:M105" si="36">SUM(F104+F106)</f>
        <v>0</v>
      </c>
      <c r="G105" s="429">
        <f t="shared" si="36"/>
        <v>10000</v>
      </c>
      <c r="H105" s="429">
        <f t="shared" si="36"/>
        <v>0</v>
      </c>
      <c r="I105" s="429">
        <f t="shared" si="36"/>
        <v>0</v>
      </c>
      <c r="J105" s="429">
        <f t="shared" si="36"/>
        <v>0</v>
      </c>
      <c r="K105" s="429">
        <f t="shared" si="36"/>
        <v>0</v>
      </c>
      <c r="L105" s="429">
        <f t="shared" si="36"/>
        <v>0</v>
      </c>
      <c r="M105" s="965">
        <f t="shared" si="36"/>
        <v>0</v>
      </c>
      <c r="N105" s="1140">
        <f t="shared" si="35"/>
        <v>10000</v>
      </c>
      <c r="O105" s="977">
        <f>SUM(O104+O106)</f>
        <v>0</v>
      </c>
      <c r="P105" s="429">
        <f>SUM(P104+P106)</f>
        <v>0</v>
      </c>
      <c r="Q105" s="429">
        <f>SUM(Q104+Q106)</f>
        <v>967926</v>
      </c>
      <c r="R105" s="965">
        <f>SUM(R104+R106)</f>
        <v>0</v>
      </c>
      <c r="S105" s="1126">
        <f t="shared" si="1"/>
        <v>977926</v>
      </c>
    </row>
    <row r="106" spans="1:55" s="364" customFormat="1" ht="21.75" customHeight="1" x14ac:dyDescent="0.4">
      <c r="A106" s="466"/>
      <c r="B106" s="447"/>
      <c r="C106" s="1521"/>
      <c r="D106" s="1080" t="s">
        <v>17</v>
      </c>
      <c r="E106" s="1505"/>
      <c r="F106" s="1081"/>
      <c r="G106" s="1081">
        <v>0</v>
      </c>
      <c r="H106" s="1081"/>
      <c r="I106" s="1081"/>
      <c r="J106" s="1081"/>
      <c r="K106" s="1081"/>
      <c r="L106" s="1081"/>
      <c r="M106" s="1082"/>
      <c r="N106" s="1142">
        <f t="shared" si="35"/>
        <v>0</v>
      </c>
      <c r="O106" s="1083"/>
      <c r="P106" s="1081"/>
      <c r="Q106" s="1081">
        <v>0</v>
      </c>
      <c r="R106" s="1082"/>
      <c r="S106" s="1129">
        <f t="shared" si="1"/>
        <v>0</v>
      </c>
      <c r="T106" s="448"/>
      <c r="U106" s="434"/>
    </row>
    <row r="107" spans="1:55" s="364" customFormat="1" ht="21.75" customHeight="1" x14ac:dyDescent="0.4">
      <c r="A107" s="975"/>
      <c r="B107" s="447"/>
      <c r="C107" s="1507" t="s">
        <v>709</v>
      </c>
      <c r="D107" s="314" t="s">
        <v>300</v>
      </c>
      <c r="E107" s="1495" t="s">
        <v>341</v>
      </c>
      <c r="F107" s="958">
        <v>0</v>
      </c>
      <c r="G107" s="958">
        <v>684661</v>
      </c>
      <c r="H107" s="958">
        <v>0</v>
      </c>
      <c r="I107" s="958">
        <v>0</v>
      </c>
      <c r="J107" s="958">
        <v>0</v>
      </c>
      <c r="K107" s="958">
        <v>1020225</v>
      </c>
      <c r="L107" s="958">
        <v>0</v>
      </c>
      <c r="M107" s="959">
        <v>0</v>
      </c>
      <c r="N107" s="1140">
        <f t="shared" si="35"/>
        <v>1704886</v>
      </c>
      <c r="O107" s="983">
        <v>0</v>
      </c>
      <c r="P107" s="958">
        <v>0</v>
      </c>
      <c r="Q107" s="958">
        <v>0</v>
      </c>
      <c r="R107" s="959">
        <v>0</v>
      </c>
      <c r="S107" s="1126">
        <f t="shared" ref="S107:S115" si="37">SUM(N107:R107)</f>
        <v>1704886</v>
      </c>
      <c r="T107" s="448"/>
      <c r="U107" s="434"/>
    </row>
    <row r="108" spans="1:55" s="364" customFormat="1" ht="21.75" customHeight="1" x14ac:dyDescent="0.35">
      <c r="A108" s="975"/>
      <c r="B108" s="447"/>
      <c r="C108" s="1508"/>
      <c r="D108" s="317" t="s">
        <v>300</v>
      </c>
      <c r="E108" s="1496"/>
      <c r="F108" s="429">
        <f>SUM(F107+F109)</f>
        <v>0</v>
      </c>
      <c r="G108" s="429">
        <f t="shared" ref="G108:R108" si="38">SUM(G107+G109)</f>
        <v>992166</v>
      </c>
      <c r="H108" s="429">
        <f t="shared" si="38"/>
        <v>0</v>
      </c>
      <c r="I108" s="429">
        <f t="shared" si="38"/>
        <v>0</v>
      </c>
      <c r="J108" s="429">
        <f t="shared" si="38"/>
        <v>0</v>
      </c>
      <c r="K108" s="429">
        <f t="shared" si="38"/>
        <v>1025625</v>
      </c>
      <c r="L108" s="429">
        <f t="shared" si="38"/>
        <v>0</v>
      </c>
      <c r="M108" s="965">
        <f t="shared" si="38"/>
        <v>0</v>
      </c>
      <c r="N108" s="1140">
        <f t="shared" si="35"/>
        <v>2017791</v>
      </c>
      <c r="O108" s="977">
        <f t="shared" si="38"/>
        <v>0</v>
      </c>
      <c r="P108" s="429">
        <f t="shared" si="38"/>
        <v>0</v>
      </c>
      <c r="Q108" s="429">
        <f t="shared" si="38"/>
        <v>0</v>
      </c>
      <c r="R108" s="965">
        <f t="shared" si="38"/>
        <v>0</v>
      </c>
      <c r="S108" s="1126">
        <f t="shared" si="37"/>
        <v>2017791</v>
      </c>
      <c r="T108" s="448"/>
      <c r="U108" s="434"/>
    </row>
    <row r="109" spans="1:55" s="364" customFormat="1" ht="21.75" customHeight="1" x14ac:dyDescent="0.4">
      <c r="A109" s="973"/>
      <c r="B109" s="974"/>
      <c r="C109" s="1508"/>
      <c r="D109" s="1080" t="s">
        <v>17</v>
      </c>
      <c r="E109" s="1496"/>
      <c r="F109" s="1081"/>
      <c r="G109" s="1081">
        <v>307505</v>
      </c>
      <c r="H109" s="1081"/>
      <c r="I109" s="1081"/>
      <c r="J109" s="1081"/>
      <c r="K109" s="1081">
        <v>5400</v>
      </c>
      <c r="L109" s="1081"/>
      <c r="M109" s="1082"/>
      <c r="N109" s="1142">
        <f t="shared" si="35"/>
        <v>312905</v>
      </c>
      <c r="O109" s="1083"/>
      <c r="P109" s="1081"/>
      <c r="Q109" s="1081"/>
      <c r="R109" s="1082"/>
      <c r="S109" s="1129">
        <f t="shared" si="37"/>
        <v>312905</v>
      </c>
      <c r="T109" s="448"/>
      <c r="U109" s="434"/>
    </row>
    <row r="110" spans="1:55" s="364" customFormat="1" ht="21.75" customHeight="1" x14ac:dyDescent="0.4">
      <c r="A110" s="986"/>
      <c r="B110" s="985"/>
      <c r="C110" s="1492" t="s">
        <v>664</v>
      </c>
      <c r="D110" s="314" t="s">
        <v>300</v>
      </c>
      <c r="E110" s="1495" t="s">
        <v>341</v>
      </c>
      <c r="F110" s="958"/>
      <c r="G110" s="958">
        <v>6841</v>
      </c>
      <c r="H110" s="958"/>
      <c r="I110" s="958"/>
      <c r="J110" s="958"/>
      <c r="K110" s="958">
        <v>2159</v>
      </c>
      <c r="L110" s="958"/>
      <c r="M110" s="959"/>
      <c r="N110" s="1143">
        <f t="shared" si="35"/>
        <v>9000</v>
      </c>
      <c r="O110" s="983"/>
      <c r="P110" s="958"/>
      <c r="Q110" s="958"/>
      <c r="R110" s="959"/>
      <c r="S110" s="1129">
        <f t="shared" si="37"/>
        <v>9000</v>
      </c>
      <c r="T110" s="448"/>
      <c r="U110" s="434"/>
    </row>
    <row r="111" spans="1:55" s="364" customFormat="1" ht="21.75" customHeight="1" x14ac:dyDescent="0.4">
      <c r="A111" s="986"/>
      <c r="B111" s="985"/>
      <c r="C111" s="1493"/>
      <c r="D111" s="317" t="s">
        <v>300</v>
      </c>
      <c r="E111" s="1496"/>
      <c r="F111" s="429">
        <f>SUM(F110+F112)</f>
        <v>0</v>
      </c>
      <c r="G111" s="429">
        <f t="shared" ref="G111:M111" si="39">SUM(G110+G112)</f>
        <v>6841</v>
      </c>
      <c r="H111" s="429">
        <f t="shared" si="39"/>
        <v>0</v>
      </c>
      <c r="I111" s="429">
        <f t="shared" si="39"/>
        <v>0</v>
      </c>
      <c r="J111" s="429">
        <f t="shared" si="39"/>
        <v>0</v>
      </c>
      <c r="K111" s="429">
        <f t="shared" si="39"/>
        <v>2159</v>
      </c>
      <c r="L111" s="429">
        <f t="shared" si="39"/>
        <v>0</v>
      </c>
      <c r="M111" s="429">
        <f t="shared" si="39"/>
        <v>0</v>
      </c>
      <c r="N111" s="1144">
        <f t="shared" si="35"/>
        <v>9000</v>
      </c>
      <c r="O111" s="983">
        <v>0</v>
      </c>
      <c r="P111" s="958">
        <v>0</v>
      </c>
      <c r="Q111" s="958">
        <v>0</v>
      </c>
      <c r="R111" s="959">
        <v>0</v>
      </c>
      <c r="S111" s="1129">
        <f t="shared" si="37"/>
        <v>9000</v>
      </c>
      <c r="T111" s="448"/>
      <c r="U111" s="434"/>
    </row>
    <row r="112" spans="1:55" s="364" customFormat="1" ht="21.75" customHeight="1" x14ac:dyDescent="0.4">
      <c r="A112" s="1116"/>
      <c r="B112" s="1117"/>
      <c r="C112" s="1493"/>
      <c r="D112" s="1080" t="s">
        <v>17</v>
      </c>
      <c r="E112" s="1496"/>
      <c r="F112" s="1118"/>
      <c r="G112" s="1118">
        <v>0</v>
      </c>
      <c r="H112" s="1118"/>
      <c r="I112" s="1118"/>
      <c r="J112" s="1118"/>
      <c r="K112" s="1118">
        <v>0</v>
      </c>
      <c r="L112" s="1118"/>
      <c r="M112" s="1119"/>
      <c r="N112" s="1142">
        <f t="shared" si="35"/>
        <v>0</v>
      </c>
      <c r="O112" s="1120"/>
      <c r="P112" s="1118"/>
      <c r="Q112" s="1118"/>
      <c r="R112" s="1119"/>
      <c r="S112" s="1129">
        <f t="shared" si="37"/>
        <v>0</v>
      </c>
      <c r="T112" s="448"/>
      <c r="U112" s="434"/>
    </row>
    <row r="113" spans="1:55" s="364" customFormat="1" ht="21.75" customHeight="1" x14ac:dyDescent="0.4">
      <c r="A113" s="1121"/>
      <c r="B113" s="1122"/>
      <c r="C113" s="1492" t="s">
        <v>690</v>
      </c>
      <c r="D113" s="314" t="s">
        <v>300</v>
      </c>
      <c r="E113" s="1495" t="s">
        <v>341</v>
      </c>
      <c r="F113" s="1123"/>
      <c r="G113" s="1123"/>
      <c r="H113" s="1123"/>
      <c r="I113" s="1123"/>
      <c r="J113" s="1123"/>
      <c r="K113" s="1123">
        <v>450000</v>
      </c>
      <c r="L113" s="1123"/>
      <c r="M113" s="1124"/>
      <c r="N113" s="1142">
        <f t="shared" si="35"/>
        <v>450000</v>
      </c>
      <c r="O113" s="1125"/>
      <c r="P113" s="1123"/>
      <c r="Q113" s="1123"/>
      <c r="R113" s="1124"/>
      <c r="S113" s="1129">
        <f t="shared" si="37"/>
        <v>450000</v>
      </c>
      <c r="T113" s="448"/>
      <c r="U113" s="434"/>
    </row>
    <row r="114" spans="1:55" s="364" customFormat="1" ht="21.75" customHeight="1" x14ac:dyDescent="0.35">
      <c r="A114" s="1121"/>
      <c r="B114" s="1122"/>
      <c r="C114" s="1493"/>
      <c r="D114" s="317" t="s">
        <v>300</v>
      </c>
      <c r="E114" s="1496"/>
      <c r="F114" s="429">
        <f>SUM(F113+F115)</f>
        <v>0</v>
      </c>
      <c r="G114" s="429">
        <f t="shared" ref="G114:S114" si="40">SUM(G113+G115)</f>
        <v>0</v>
      </c>
      <c r="H114" s="429">
        <f t="shared" si="40"/>
        <v>0</v>
      </c>
      <c r="I114" s="429">
        <f t="shared" si="40"/>
        <v>0</v>
      </c>
      <c r="J114" s="429">
        <f t="shared" si="40"/>
        <v>0</v>
      </c>
      <c r="K114" s="429">
        <f t="shared" si="40"/>
        <v>450000</v>
      </c>
      <c r="L114" s="429">
        <f t="shared" si="40"/>
        <v>0</v>
      </c>
      <c r="M114" s="965">
        <f t="shared" si="40"/>
        <v>0</v>
      </c>
      <c r="N114" s="1145">
        <f t="shared" si="40"/>
        <v>450000</v>
      </c>
      <c r="O114" s="977">
        <f t="shared" si="40"/>
        <v>0</v>
      </c>
      <c r="P114" s="429">
        <f t="shared" si="40"/>
        <v>0</v>
      </c>
      <c r="Q114" s="429">
        <f t="shared" si="40"/>
        <v>0</v>
      </c>
      <c r="R114" s="965">
        <f t="shared" si="40"/>
        <v>0</v>
      </c>
      <c r="S114" s="1137">
        <f t="shared" si="40"/>
        <v>450000</v>
      </c>
      <c r="T114" s="448"/>
      <c r="U114" s="434"/>
    </row>
    <row r="115" spans="1:55" s="364" customFormat="1" ht="21.75" customHeight="1" thickBot="1" x14ac:dyDescent="0.45">
      <c r="A115" s="1133"/>
      <c r="B115" s="1132"/>
      <c r="C115" s="1494"/>
      <c r="D115" s="1203" t="s">
        <v>17</v>
      </c>
      <c r="E115" s="1497"/>
      <c r="F115" s="1204"/>
      <c r="G115" s="1204"/>
      <c r="H115" s="1204"/>
      <c r="I115" s="1204"/>
      <c r="J115" s="1204"/>
      <c r="K115" s="1204">
        <v>0</v>
      </c>
      <c r="L115" s="1204"/>
      <c r="M115" s="1205"/>
      <c r="N115" s="1206">
        <f t="shared" si="35"/>
        <v>0</v>
      </c>
      <c r="O115" s="1207"/>
      <c r="P115" s="1204"/>
      <c r="Q115" s="1204"/>
      <c r="R115" s="1205"/>
      <c r="S115" s="1208">
        <f t="shared" si="37"/>
        <v>0</v>
      </c>
      <c r="T115" s="448"/>
      <c r="U115" s="434"/>
    </row>
    <row r="116" spans="1:55" s="452" customFormat="1" ht="18" customHeight="1" thickTop="1" thickBot="1" x14ac:dyDescent="0.4">
      <c r="A116" s="966"/>
      <c r="B116" s="967"/>
      <c r="C116" s="968" t="s">
        <v>374</v>
      </c>
      <c r="D116" s="969" t="s">
        <v>300</v>
      </c>
      <c r="E116" s="970"/>
      <c r="F116" s="971">
        <f>SUM(F8+F11+F14+F17+F20+F23+F26+F29+F32+F35+F38+F41+F44+F47+F50+F53+F56+F59+F62+F65+F68+F71+F74+F77+F80+F83+F86+F89+F92+F95+F98+F101+F104+F107+F110+F113)</f>
        <v>967998</v>
      </c>
      <c r="G116" s="971">
        <f t="shared" ref="G116:S116" si="41">SUM(G8+G11+G14+G17+G20+G23+G26+G29+G32+G35+G38+G41+G44+G47+G50+G53+G56+G59+G62+G65+G68+G71+G74+G77+G80+G83+G86+G89+G92+G95+G98+G101+G104+G107+G110+G113)</f>
        <v>750693</v>
      </c>
      <c r="H116" s="971">
        <f t="shared" si="41"/>
        <v>1027400</v>
      </c>
      <c r="I116" s="971">
        <f t="shared" si="41"/>
        <v>288006</v>
      </c>
      <c r="J116" s="971">
        <f t="shared" si="41"/>
        <v>0</v>
      </c>
      <c r="K116" s="971">
        <f t="shared" si="41"/>
        <v>1472384</v>
      </c>
      <c r="L116" s="971">
        <f t="shared" si="41"/>
        <v>0</v>
      </c>
      <c r="M116" s="972">
        <f t="shared" si="41"/>
        <v>0</v>
      </c>
      <c r="N116" s="1134">
        <f t="shared" si="41"/>
        <v>4506481</v>
      </c>
      <c r="O116" s="984">
        <f t="shared" si="41"/>
        <v>0</v>
      </c>
      <c r="P116" s="971">
        <f t="shared" si="41"/>
        <v>0</v>
      </c>
      <c r="Q116" s="971">
        <f t="shared" si="41"/>
        <v>967926</v>
      </c>
      <c r="R116" s="972">
        <f t="shared" si="41"/>
        <v>0</v>
      </c>
      <c r="S116" s="1138">
        <f t="shared" si="41"/>
        <v>5474407</v>
      </c>
      <c r="T116" s="451"/>
      <c r="U116" s="449"/>
    </row>
    <row r="117" spans="1:55" ht="18" customHeight="1" thickTop="1" thickBot="1" x14ac:dyDescent="0.4">
      <c r="A117" s="471"/>
      <c r="B117" s="472"/>
      <c r="C117" s="473" t="s">
        <v>374</v>
      </c>
      <c r="D117" s="474" t="s">
        <v>300</v>
      </c>
      <c r="E117" s="475"/>
      <c r="F117" s="971">
        <f t="shared" ref="F117:S118" si="42">SUM(F9+F12+F15+F18+F21+F24+F27+F30+F33+F36+F39+F42+F45+F48+F51+F54+F57+F60+F63+F66+F69+F72+F75+F78+F81+F84+F87+F90+F93+F96+F99+F102+F105+F108+F111+F114)</f>
        <v>967998</v>
      </c>
      <c r="G117" s="971">
        <f t="shared" si="42"/>
        <v>1058198</v>
      </c>
      <c r="H117" s="971">
        <f t="shared" si="42"/>
        <v>1027400</v>
      </c>
      <c r="I117" s="971">
        <f t="shared" si="42"/>
        <v>288845</v>
      </c>
      <c r="J117" s="971">
        <f t="shared" si="42"/>
        <v>0</v>
      </c>
      <c r="K117" s="971">
        <f t="shared" si="42"/>
        <v>1477784</v>
      </c>
      <c r="L117" s="971">
        <f t="shared" si="42"/>
        <v>0</v>
      </c>
      <c r="M117" s="972">
        <f t="shared" si="42"/>
        <v>0</v>
      </c>
      <c r="N117" s="1134">
        <f t="shared" si="42"/>
        <v>4820225</v>
      </c>
      <c r="O117" s="984">
        <f t="shared" si="42"/>
        <v>0</v>
      </c>
      <c r="P117" s="971">
        <f t="shared" si="42"/>
        <v>0</v>
      </c>
      <c r="Q117" s="971">
        <f t="shared" si="42"/>
        <v>967926</v>
      </c>
      <c r="R117" s="972">
        <f t="shared" si="42"/>
        <v>0</v>
      </c>
      <c r="S117" s="1138">
        <f t="shared" si="42"/>
        <v>5788151</v>
      </c>
      <c r="T117" s="453"/>
      <c r="U117" s="454"/>
      <c r="V117" s="397"/>
      <c r="W117" s="397"/>
      <c r="X117" s="397"/>
      <c r="Y117" s="397"/>
      <c r="Z117" s="397"/>
      <c r="AA117" s="397"/>
      <c r="AB117" s="397"/>
      <c r="AC117" s="397"/>
      <c r="AD117" s="397"/>
      <c r="AE117" s="397"/>
      <c r="AF117" s="397"/>
      <c r="AG117" s="397"/>
      <c r="AH117" s="397"/>
      <c r="AI117" s="397"/>
      <c r="AJ117" s="397"/>
      <c r="AK117" s="397"/>
      <c r="AL117" s="397"/>
      <c r="AM117" s="397"/>
      <c r="AN117" s="397"/>
      <c r="AO117" s="397"/>
      <c r="AP117" s="397"/>
      <c r="AQ117" s="397"/>
      <c r="AR117" s="397"/>
      <c r="AS117" s="397"/>
      <c r="AT117" s="397"/>
      <c r="AU117" s="397"/>
      <c r="AV117" s="397"/>
      <c r="AW117" s="397"/>
      <c r="AX117" s="397"/>
      <c r="AY117" s="397"/>
      <c r="AZ117" s="397"/>
      <c r="BA117" s="397"/>
      <c r="BB117" s="397"/>
      <c r="BC117" s="397"/>
    </row>
    <row r="118" spans="1:55" s="1445" customFormat="1" ht="18.75" thickTop="1" thickBot="1" x14ac:dyDescent="0.35">
      <c r="A118" s="1433"/>
      <c r="B118" s="1434"/>
      <c r="C118" s="1435" t="s">
        <v>374</v>
      </c>
      <c r="D118" s="1436" t="s">
        <v>17</v>
      </c>
      <c r="E118" s="1437"/>
      <c r="F118" s="1438">
        <f t="shared" si="42"/>
        <v>0</v>
      </c>
      <c r="G118" s="1438">
        <f t="shared" si="42"/>
        <v>307505</v>
      </c>
      <c r="H118" s="1438">
        <f t="shared" si="42"/>
        <v>0</v>
      </c>
      <c r="I118" s="1438">
        <f t="shared" si="42"/>
        <v>839</v>
      </c>
      <c r="J118" s="1438">
        <f t="shared" si="42"/>
        <v>0</v>
      </c>
      <c r="K118" s="1438">
        <f t="shared" si="42"/>
        <v>5400</v>
      </c>
      <c r="L118" s="1438">
        <f t="shared" si="42"/>
        <v>0</v>
      </c>
      <c r="M118" s="1439">
        <f t="shared" si="42"/>
        <v>0</v>
      </c>
      <c r="N118" s="1440">
        <f t="shared" si="42"/>
        <v>313744</v>
      </c>
      <c r="O118" s="1441">
        <f t="shared" si="42"/>
        <v>0</v>
      </c>
      <c r="P118" s="1438">
        <f t="shared" si="42"/>
        <v>0</v>
      </c>
      <c r="Q118" s="1438">
        <f t="shared" si="42"/>
        <v>0</v>
      </c>
      <c r="R118" s="1439">
        <f t="shared" si="42"/>
        <v>0</v>
      </c>
      <c r="S118" s="1442">
        <f t="shared" si="42"/>
        <v>313744</v>
      </c>
      <c r="T118" s="1443"/>
      <c r="U118" s="1444"/>
    </row>
    <row r="119" spans="1:55" ht="18.75" thickTop="1" x14ac:dyDescent="0.35">
      <c r="F119" s="450"/>
      <c r="G119" s="450"/>
      <c r="H119" s="450"/>
      <c r="I119" s="450"/>
      <c r="J119" s="450"/>
      <c r="K119" s="450"/>
      <c r="L119" s="450"/>
      <c r="M119" s="1130"/>
      <c r="N119" s="1131"/>
      <c r="O119" s="450"/>
      <c r="P119" s="450"/>
      <c r="Q119" s="450"/>
      <c r="R119" s="450"/>
      <c r="S119" s="450"/>
      <c r="T119" s="393"/>
    </row>
    <row r="120" spans="1:55" s="1262" customFormat="1" x14ac:dyDescent="0.35">
      <c r="A120" s="1253"/>
      <c r="B120" s="1254"/>
      <c r="C120" s="1255"/>
      <c r="D120" s="1256"/>
      <c r="E120" s="1257"/>
      <c r="F120" s="1258"/>
      <c r="G120" s="1258"/>
      <c r="H120" s="1258"/>
      <c r="I120" s="1258"/>
      <c r="J120" s="1258"/>
      <c r="K120" s="1258"/>
      <c r="L120" s="1258"/>
      <c r="M120" s="1259"/>
      <c r="N120" s="1259"/>
      <c r="O120" s="1258"/>
      <c r="P120" s="1258"/>
      <c r="Q120" s="1258"/>
      <c r="R120" s="1258"/>
      <c r="S120" s="1239"/>
      <c r="T120" s="1260"/>
      <c r="U120" s="1261"/>
      <c r="V120" s="1258"/>
      <c r="W120" s="1258"/>
      <c r="X120" s="1258"/>
      <c r="Y120" s="1258"/>
      <c r="Z120" s="1258"/>
      <c r="AA120" s="1258"/>
      <c r="AB120" s="1258"/>
      <c r="AC120" s="1258"/>
      <c r="AD120" s="1258"/>
      <c r="AE120" s="1258"/>
      <c r="AF120" s="1258"/>
      <c r="AG120" s="1258"/>
      <c r="AH120" s="1258"/>
      <c r="AI120" s="1258"/>
      <c r="AJ120" s="1258"/>
      <c r="AK120" s="1258"/>
      <c r="AL120" s="1258"/>
      <c r="AM120" s="1258"/>
      <c r="AN120" s="1258"/>
      <c r="AO120" s="1258"/>
      <c r="AP120" s="1258"/>
      <c r="AQ120" s="1258"/>
      <c r="AR120" s="1258"/>
      <c r="AS120" s="1258"/>
      <c r="AT120" s="1258"/>
      <c r="AU120" s="1258"/>
      <c r="AV120" s="1258"/>
      <c r="AW120" s="1258"/>
      <c r="AX120" s="1258"/>
      <c r="AY120" s="1258"/>
      <c r="AZ120" s="1258"/>
      <c r="BA120" s="1258"/>
      <c r="BB120" s="1258"/>
      <c r="BC120" s="1258"/>
    </row>
    <row r="121" spans="1:55" s="1262" customFormat="1" x14ac:dyDescent="0.35">
      <c r="A121" s="1253"/>
      <c r="B121" s="1254"/>
      <c r="C121" s="1255"/>
      <c r="D121" s="1256"/>
      <c r="E121" s="1257"/>
      <c r="F121" s="1258"/>
      <c r="G121" s="1258"/>
      <c r="H121" s="1258"/>
      <c r="I121" s="1258"/>
      <c r="J121" s="1258"/>
      <c r="K121" s="1258"/>
      <c r="L121" s="1258"/>
      <c r="M121" s="1258"/>
      <c r="N121" s="1258"/>
      <c r="O121" s="1258"/>
      <c r="P121" s="1258"/>
      <c r="Q121" s="1258"/>
      <c r="R121" s="1258"/>
      <c r="S121" s="1240"/>
      <c r="T121" s="1260"/>
      <c r="U121" s="1261"/>
      <c r="V121" s="1258"/>
      <c r="W121" s="1258"/>
      <c r="X121" s="1258"/>
      <c r="Y121" s="1258"/>
      <c r="Z121" s="1258"/>
      <c r="AA121" s="1258"/>
      <c r="AB121" s="1258"/>
      <c r="AC121" s="1258"/>
      <c r="AD121" s="1258"/>
      <c r="AE121" s="1258"/>
      <c r="AF121" s="1258"/>
      <c r="AG121" s="1258"/>
      <c r="AH121" s="1258"/>
      <c r="AI121" s="1258"/>
      <c r="AJ121" s="1258"/>
      <c r="AK121" s="1258"/>
      <c r="AL121" s="1258"/>
      <c r="AM121" s="1258"/>
      <c r="AN121" s="1258"/>
      <c r="AO121" s="1258"/>
      <c r="AP121" s="1258"/>
      <c r="AQ121" s="1258"/>
      <c r="AR121" s="1258"/>
      <c r="AS121" s="1258"/>
      <c r="AT121" s="1258"/>
      <c r="AU121" s="1258"/>
      <c r="AV121" s="1258"/>
      <c r="AW121" s="1258"/>
      <c r="AX121" s="1258"/>
      <c r="AY121" s="1258"/>
      <c r="AZ121" s="1258"/>
      <c r="BA121" s="1258"/>
      <c r="BB121" s="1258"/>
      <c r="BC121" s="1258"/>
    </row>
    <row r="122" spans="1:55" s="1272" customFormat="1" x14ac:dyDescent="0.25">
      <c r="A122" s="1263"/>
      <c r="B122" s="1264"/>
      <c r="C122" s="1243" t="s">
        <v>695</v>
      </c>
      <c r="D122" s="1244"/>
      <c r="E122" s="1265"/>
      <c r="F122" s="1266"/>
      <c r="G122" s="1267"/>
      <c r="H122" s="1266"/>
      <c r="I122" s="1266"/>
      <c r="J122" s="1268"/>
      <c r="K122" s="1269"/>
      <c r="L122" s="1269"/>
      <c r="M122" s="1269"/>
      <c r="N122" s="1269"/>
      <c r="O122" s="1269"/>
      <c r="P122" s="1269"/>
      <c r="Q122" s="1269"/>
      <c r="R122" s="1269"/>
      <c r="S122" s="1424"/>
      <c r="T122" s="1270"/>
      <c r="U122" s="1271"/>
      <c r="V122" s="1269"/>
      <c r="W122" s="1269"/>
      <c r="X122" s="1269"/>
      <c r="Y122" s="1269"/>
      <c r="Z122" s="1269"/>
      <c r="AA122" s="1269"/>
      <c r="AB122" s="1269"/>
      <c r="AC122" s="1269"/>
      <c r="AD122" s="1269"/>
      <c r="AE122" s="1269"/>
      <c r="AF122" s="1269"/>
      <c r="AG122" s="1269"/>
      <c r="AH122" s="1269"/>
      <c r="AI122" s="1269"/>
      <c r="AJ122" s="1269"/>
      <c r="AK122" s="1269"/>
      <c r="AL122" s="1269"/>
      <c r="AM122" s="1269"/>
      <c r="AN122" s="1269"/>
      <c r="AO122" s="1269"/>
      <c r="AP122" s="1269"/>
      <c r="AQ122" s="1269"/>
      <c r="AR122" s="1269"/>
      <c r="AS122" s="1269"/>
      <c r="AT122" s="1269"/>
      <c r="AU122" s="1269"/>
      <c r="AV122" s="1269"/>
      <c r="AW122" s="1269"/>
      <c r="AX122" s="1269"/>
      <c r="AY122" s="1269"/>
      <c r="AZ122" s="1269"/>
      <c r="BA122" s="1269"/>
      <c r="BB122" s="1269"/>
      <c r="BC122" s="1269"/>
    </row>
    <row r="123" spans="1:55" s="1281" customFormat="1" x14ac:dyDescent="0.35">
      <c r="A123" s="1273"/>
      <c r="B123" s="1274"/>
      <c r="C123" s="1245" t="s">
        <v>696</v>
      </c>
      <c r="D123" s="1246">
        <v>2000</v>
      </c>
      <c r="E123" s="1275"/>
      <c r="F123" s="1276"/>
      <c r="G123" s="1277"/>
      <c r="H123" s="1277"/>
      <c r="I123" s="1276"/>
      <c r="J123" s="1278"/>
      <c r="K123" s="1259"/>
      <c r="L123" s="1259"/>
      <c r="M123" s="1259"/>
      <c r="N123" s="1259"/>
      <c r="O123" s="1259"/>
      <c r="P123" s="1259"/>
      <c r="Q123" s="1259"/>
      <c r="R123" s="1259"/>
      <c r="S123" s="1259"/>
      <c r="T123" s="1279"/>
      <c r="U123" s="1280"/>
      <c r="V123" s="1259"/>
      <c r="W123" s="1259"/>
      <c r="X123" s="1259"/>
      <c r="Y123" s="1259"/>
      <c r="Z123" s="1259"/>
      <c r="AA123" s="1259"/>
      <c r="AB123" s="1259"/>
      <c r="AC123" s="1259"/>
      <c r="AD123" s="1259"/>
      <c r="AE123" s="1259"/>
      <c r="AF123" s="1259"/>
      <c r="AG123" s="1259"/>
      <c r="AH123" s="1259"/>
      <c r="AI123" s="1259"/>
      <c r="AJ123" s="1259"/>
      <c r="AK123" s="1259"/>
      <c r="AL123" s="1259"/>
      <c r="AM123" s="1259"/>
      <c r="AN123" s="1259"/>
      <c r="AO123" s="1259"/>
      <c r="AP123" s="1259"/>
      <c r="AQ123" s="1259"/>
      <c r="AR123" s="1259"/>
      <c r="AS123" s="1259"/>
      <c r="AT123" s="1259"/>
      <c r="AU123" s="1259"/>
      <c r="AV123" s="1259"/>
      <c r="AW123" s="1259"/>
      <c r="AX123" s="1259"/>
      <c r="AY123" s="1259"/>
      <c r="AZ123" s="1259"/>
      <c r="BA123" s="1259"/>
      <c r="BB123" s="1259"/>
      <c r="BC123" s="1259"/>
    </row>
    <row r="124" spans="1:55" s="1281" customFormat="1" x14ac:dyDescent="0.35">
      <c r="A124" s="1273"/>
      <c r="B124" s="1274"/>
      <c r="C124" s="1245" t="s">
        <v>699</v>
      </c>
      <c r="D124" s="1246">
        <v>194</v>
      </c>
      <c r="E124" s="1275"/>
      <c r="F124" s="1276"/>
      <c r="G124" s="1277"/>
      <c r="H124" s="1277"/>
      <c r="I124" s="1276"/>
      <c r="J124" s="1278"/>
      <c r="K124" s="1259"/>
      <c r="L124" s="1259"/>
      <c r="M124" s="1259"/>
      <c r="N124" s="1259"/>
      <c r="O124" s="1259"/>
      <c r="P124" s="1259"/>
      <c r="Q124" s="1259"/>
      <c r="R124" s="1259"/>
      <c r="S124" s="1259"/>
      <c r="T124" s="1279"/>
      <c r="U124" s="1280"/>
      <c r="V124" s="1259"/>
      <c r="W124" s="1259"/>
      <c r="X124" s="1259"/>
      <c r="Y124" s="1259"/>
      <c r="Z124" s="1259"/>
      <c r="AA124" s="1259"/>
      <c r="AB124" s="1259"/>
      <c r="AC124" s="1259"/>
      <c r="AD124" s="1259"/>
      <c r="AE124" s="1259"/>
      <c r="AF124" s="1259"/>
      <c r="AG124" s="1259"/>
      <c r="AH124" s="1259"/>
      <c r="AI124" s="1259"/>
      <c r="AJ124" s="1259"/>
      <c r="AK124" s="1259"/>
      <c r="AL124" s="1259"/>
      <c r="AM124" s="1259"/>
      <c r="AN124" s="1259"/>
      <c r="AO124" s="1259"/>
      <c r="AP124" s="1259"/>
      <c r="AQ124" s="1259"/>
      <c r="AR124" s="1259"/>
      <c r="AS124" s="1259"/>
      <c r="AT124" s="1259"/>
      <c r="AU124" s="1259"/>
      <c r="AV124" s="1259"/>
      <c r="AW124" s="1259"/>
      <c r="AX124" s="1259"/>
      <c r="AY124" s="1259"/>
      <c r="AZ124" s="1259"/>
      <c r="BA124" s="1259"/>
      <c r="BB124" s="1259"/>
      <c r="BC124" s="1259"/>
    </row>
    <row r="125" spans="1:55" s="1281" customFormat="1" x14ac:dyDescent="0.35">
      <c r="A125" s="1273"/>
      <c r="B125" s="1274"/>
      <c r="C125" s="1245"/>
      <c r="D125" s="1246">
        <f>SUM(D123:D124)</f>
        <v>2194</v>
      </c>
      <c r="E125" s="1275"/>
      <c r="F125" s="1276"/>
      <c r="G125" s="1277"/>
      <c r="H125" s="1277"/>
      <c r="I125" s="1276"/>
      <c r="J125" s="1278"/>
      <c r="K125" s="1259"/>
      <c r="L125" s="1259"/>
      <c r="M125" s="1259"/>
      <c r="N125" s="1259"/>
      <c r="O125" s="1259"/>
      <c r="P125" s="1259"/>
      <c r="Q125" s="1259"/>
      <c r="R125" s="1259"/>
      <c r="S125" s="1259"/>
      <c r="T125" s="1279"/>
      <c r="U125" s="1280"/>
      <c r="V125" s="1259"/>
      <c r="W125" s="1259"/>
      <c r="X125" s="1259"/>
      <c r="Y125" s="1259"/>
      <c r="Z125" s="1259"/>
      <c r="AA125" s="1259"/>
      <c r="AB125" s="1259"/>
      <c r="AC125" s="1259"/>
      <c r="AD125" s="1259"/>
      <c r="AE125" s="1259"/>
      <c r="AF125" s="1259"/>
      <c r="AG125" s="1259"/>
      <c r="AH125" s="1259"/>
      <c r="AI125" s="1259"/>
      <c r="AJ125" s="1259"/>
      <c r="AK125" s="1259"/>
      <c r="AL125" s="1259"/>
      <c r="AM125" s="1259"/>
      <c r="AN125" s="1259"/>
      <c r="AO125" s="1259"/>
      <c r="AP125" s="1259"/>
      <c r="AQ125" s="1259"/>
      <c r="AR125" s="1259"/>
      <c r="AS125" s="1259"/>
      <c r="AT125" s="1259"/>
      <c r="AU125" s="1259"/>
      <c r="AV125" s="1259"/>
      <c r="AW125" s="1259"/>
      <c r="AX125" s="1259"/>
      <c r="AY125" s="1259"/>
      <c r="AZ125" s="1259"/>
      <c r="BA125" s="1259"/>
      <c r="BB125" s="1259"/>
      <c r="BC125" s="1259"/>
    </row>
    <row r="126" spans="1:55" s="1281" customFormat="1" x14ac:dyDescent="0.35">
      <c r="A126" s="1273"/>
      <c r="B126" s="1274"/>
      <c r="C126" s="1245"/>
      <c r="D126" s="1246"/>
      <c r="E126" s="1275"/>
      <c r="F126" s="1276"/>
      <c r="G126" s="1277"/>
      <c r="H126" s="1277"/>
      <c r="I126" s="1276"/>
      <c r="J126" s="1278"/>
      <c r="K126" s="1259"/>
      <c r="L126" s="1259"/>
      <c r="M126" s="1259"/>
      <c r="N126" s="1259"/>
      <c r="O126" s="1259"/>
      <c r="P126" s="1259"/>
      <c r="Q126" s="1259"/>
      <c r="R126" s="1259"/>
      <c r="S126" s="1259"/>
      <c r="T126" s="1279"/>
      <c r="U126" s="1280"/>
      <c r="V126" s="1259"/>
      <c r="W126" s="1259"/>
      <c r="X126" s="1259"/>
      <c r="Y126" s="1259"/>
      <c r="Z126" s="1259"/>
      <c r="AA126" s="1259"/>
      <c r="AB126" s="1259"/>
      <c r="AC126" s="1259"/>
      <c r="AD126" s="1259"/>
      <c r="AE126" s="1259"/>
      <c r="AF126" s="1259"/>
      <c r="AG126" s="1259"/>
      <c r="AH126" s="1259"/>
      <c r="AI126" s="1259"/>
      <c r="AJ126" s="1259"/>
      <c r="AK126" s="1259"/>
      <c r="AL126" s="1259"/>
      <c r="AM126" s="1259"/>
      <c r="AN126" s="1259"/>
      <c r="AO126" s="1259"/>
      <c r="AP126" s="1259"/>
      <c r="AQ126" s="1259"/>
      <c r="AR126" s="1259"/>
      <c r="AS126" s="1259"/>
      <c r="AT126" s="1259"/>
      <c r="AU126" s="1259"/>
      <c r="AV126" s="1259"/>
      <c r="AW126" s="1259"/>
      <c r="AX126" s="1259"/>
      <c r="AY126" s="1259"/>
      <c r="AZ126" s="1259"/>
      <c r="BA126" s="1259"/>
      <c r="BB126" s="1259"/>
      <c r="BC126" s="1259"/>
    </row>
    <row r="127" spans="1:55" s="1281" customFormat="1" ht="17.25" customHeight="1" x14ac:dyDescent="0.35">
      <c r="A127" s="1273"/>
      <c r="B127" s="1274"/>
      <c r="C127" s="1245" t="s">
        <v>697</v>
      </c>
      <c r="D127" s="1246"/>
      <c r="E127" s="1275"/>
      <c r="F127" s="1276"/>
      <c r="G127" s="1277"/>
      <c r="H127" s="1277"/>
      <c r="I127" s="1276"/>
      <c r="J127" s="1278"/>
      <c r="K127" s="1259"/>
      <c r="L127" s="1259"/>
      <c r="M127" s="1259"/>
      <c r="N127" s="1259"/>
      <c r="O127" s="1259"/>
      <c r="P127" s="1259"/>
      <c r="Q127" s="1259"/>
      <c r="R127" s="1259"/>
      <c r="S127" s="1259"/>
      <c r="T127" s="1279"/>
      <c r="U127" s="1280"/>
      <c r="V127" s="1259"/>
      <c r="W127" s="1259"/>
      <c r="X127" s="1259"/>
      <c r="Y127" s="1259"/>
      <c r="Z127" s="1259"/>
      <c r="AA127" s="1259"/>
      <c r="AB127" s="1259"/>
      <c r="AC127" s="1259"/>
      <c r="AD127" s="1259"/>
      <c r="AE127" s="1259"/>
      <c r="AF127" s="1259"/>
      <c r="AG127" s="1259"/>
      <c r="AH127" s="1259"/>
      <c r="AI127" s="1259"/>
      <c r="AJ127" s="1259"/>
      <c r="AK127" s="1259"/>
      <c r="AL127" s="1259"/>
      <c r="AM127" s="1259"/>
      <c r="AN127" s="1259"/>
      <c r="AO127" s="1259"/>
      <c r="AP127" s="1259"/>
      <c r="AQ127" s="1259"/>
      <c r="AR127" s="1259"/>
      <c r="AS127" s="1259"/>
      <c r="AT127" s="1259"/>
      <c r="AU127" s="1259"/>
      <c r="AV127" s="1259"/>
      <c r="AW127" s="1259"/>
      <c r="AX127" s="1259"/>
      <c r="AY127" s="1259"/>
      <c r="AZ127" s="1259"/>
      <c r="BA127" s="1259"/>
      <c r="BB127" s="1259"/>
      <c r="BC127" s="1259"/>
    </row>
    <row r="128" spans="1:55" s="1281" customFormat="1" x14ac:dyDescent="0.35">
      <c r="A128" s="1273"/>
      <c r="B128" s="1274"/>
      <c r="C128" s="1245" t="s">
        <v>698</v>
      </c>
      <c r="D128" s="1246">
        <v>306</v>
      </c>
      <c r="E128" s="1275"/>
      <c r="F128" s="1276"/>
      <c r="G128" s="1277"/>
      <c r="H128" s="1277"/>
      <c r="I128" s="1276"/>
      <c r="J128" s="1278"/>
      <c r="K128" s="1259"/>
      <c r="L128" s="1259"/>
      <c r="M128" s="1259"/>
      <c r="N128" s="1259"/>
      <c r="O128" s="1259"/>
      <c r="P128" s="1259"/>
      <c r="Q128" s="1259"/>
      <c r="R128" s="1259"/>
      <c r="S128" s="1259"/>
      <c r="T128" s="1279"/>
      <c r="U128" s="1280"/>
      <c r="V128" s="1259"/>
      <c r="W128" s="1259"/>
      <c r="X128" s="1259"/>
      <c r="Y128" s="1259"/>
      <c r="Z128" s="1259"/>
      <c r="AA128" s="1259"/>
      <c r="AB128" s="1259"/>
      <c r="AC128" s="1259"/>
      <c r="AD128" s="1259"/>
      <c r="AE128" s="1259"/>
      <c r="AF128" s="1259"/>
      <c r="AG128" s="1259"/>
      <c r="AH128" s="1259"/>
      <c r="AI128" s="1259"/>
      <c r="AJ128" s="1259"/>
      <c r="AK128" s="1259"/>
      <c r="AL128" s="1259"/>
      <c r="AM128" s="1259"/>
      <c r="AN128" s="1259"/>
      <c r="AO128" s="1259"/>
      <c r="AP128" s="1259"/>
      <c r="AQ128" s="1259"/>
      <c r="AR128" s="1259"/>
      <c r="AS128" s="1259"/>
      <c r="AT128" s="1259"/>
      <c r="AU128" s="1259"/>
      <c r="AV128" s="1259"/>
      <c r="AW128" s="1259"/>
      <c r="AX128" s="1259"/>
      <c r="AY128" s="1259"/>
      <c r="AZ128" s="1259"/>
      <c r="BA128" s="1259"/>
      <c r="BB128" s="1259"/>
      <c r="BC128" s="1259"/>
    </row>
    <row r="129" spans="1:55" s="1281" customFormat="1" x14ac:dyDescent="0.35">
      <c r="A129" s="1273"/>
      <c r="B129" s="1274"/>
      <c r="C129" s="1245" t="s">
        <v>700</v>
      </c>
      <c r="D129" s="1246">
        <v>2738</v>
      </c>
      <c r="E129" s="1275"/>
      <c r="F129" s="1276"/>
      <c r="G129" s="1277"/>
      <c r="H129" s="1277"/>
      <c r="I129" s="1276"/>
      <c r="J129" s="1278"/>
      <c r="K129" s="1259"/>
      <c r="L129" s="1259"/>
      <c r="M129" s="1259"/>
      <c r="N129" s="1259"/>
      <c r="O129" s="1259"/>
      <c r="P129" s="1259"/>
      <c r="Q129" s="1259"/>
      <c r="R129" s="1259"/>
      <c r="S129" s="1259"/>
      <c r="T129" s="1279"/>
      <c r="U129" s="1280"/>
      <c r="V129" s="1259"/>
      <c r="W129" s="1259"/>
      <c r="X129" s="1259"/>
      <c r="Y129" s="1259"/>
      <c r="Z129" s="1259"/>
      <c r="AA129" s="1259"/>
      <c r="AB129" s="1259"/>
      <c r="AC129" s="1259"/>
      <c r="AD129" s="1259"/>
      <c r="AE129" s="1259"/>
      <c r="AF129" s="1259"/>
      <c r="AG129" s="1259"/>
      <c r="AH129" s="1259"/>
      <c r="AI129" s="1259"/>
      <c r="AJ129" s="1259"/>
      <c r="AK129" s="1259"/>
      <c r="AL129" s="1259"/>
      <c r="AM129" s="1259"/>
      <c r="AN129" s="1259"/>
      <c r="AO129" s="1259"/>
      <c r="AP129" s="1259"/>
      <c r="AQ129" s="1259"/>
      <c r="AR129" s="1259"/>
      <c r="AS129" s="1259"/>
      <c r="AT129" s="1259"/>
      <c r="AU129" s="1259"/>
      <c r="AV129" s="1259"/>
      <c r="AW129" s="1259"/>
      <c r="AX129" s="1259"/>
      <c r="AY129" s="1259"/>
      <c r="AZ129" s="1259"/>
      <c r="BA129" s="1259"/>
      <c r="BB129" s="1259"/>
      <c r="BC129" s="1259"/>
    </row>
    <row r="130" spans="1:55" s="1281" customFormat="1" x14ac:dyDescent="0.35">
      <c r="A130" s="1273"/>
      <c r="B130" s="1274"/>
      <c r="C130" s="1245"/>
      <c r="D130" s="1246">
        <f>SUM(D128:D129)</f>
        <v>3044</v>
      </c>
      <c r="E130" s="1275"/>
      <c r="F130" s="1276"/>
      <c r="G130" s="1277"/>
      <c r="H130" s="1277"/>
      <c r="I130" s="1276"/>
      <c r="J130" s="1278"/>
      <c r="K130" s="1259"/>
      <c r="L130" s="1259"/>
      <c r="M130" s="1259"/>
      <c r="N130" s="1259"/>
      <c r="O130" s="1259"/>
      <c r="P130" s="1259"/>
      <c r="Q130" s="1259"/>
      <c r="R130" s="1259"/>
      <c r="S130" s="1259"/>
      <c r="T130" s="1279"/>
      <c r="U130" s="1280"/>
      <c r="V130" s="1259"/>
      <c r="W130" s="1259"/>
      <c r="X130" s="1259"/>
      <c r="Y130" s="1259"/>
      <c r="Z130" s="1259"/>
      <c r="AA130" s="1259"/>
      <c r="AB130" s="1259"/>
      <c r="AC130" s="1259"/>
      <c r="AD130" s="1259"/>
      <c r="AE130" s="1259"/>
      <c r="AF130" s="1259"/>
      <c r="AG130" s="1259"/>
      <c r="AH130" s="1259"/>
      <c r="AI130" s="1259"/>
      <c r="AJ130" s="1259"/>
      <c r="AK130" s="1259"/>
      <c r="AL130" s="1259"/>
      <c r="AM130" s="1259"/>
      <c r="AN130" s="1259"/>
      <c r="AO130" s="1259"/>
      <c r="AP130" s="1259"/>
      <c r="AQ130" s="1259"/>
      <c r="AR130" s="1259"/>
      <c r="AS130" s="1259"/>
      <c r="AT130" s="1259"/>
      <c r="AU130" s="1259"/>
      <c r="AV130" s="1259"/>
      <c r="AW130" s="1259"/>
      <c r="AX130" s="1259"/>
      <c r="AY130" s="1259"/>
      <c r="AZ130" s="1259"/>
      <c r="BA130" s="1259"/>
      <c r="BB130" s="1259"/>
      <c r="BC130" s="1259"/>
    </row>
    <row r="131" spans="1:55" s="1281" customFormat="1" x14ac:dyDescent="0.35">
      <c r="A131" s="1273"/>
      <c r="B131" s="1274"/>
      <c r="C131" s="1245"/>
      <c r="D131" s="1246"/>
      <c r="E131" s="1275"/>
      <c r="F131" s="1276"/>
      <c r="G131" s="1277"/>
      <c r="H131" s="1277"/>
      <c r="I131" s="1276"/>
      <c r="J131" s="1278"/>
      <c r="K131" s="1259"/>
      <c r="L131" s="1259"/>
      <c r="M131" s="1259"/>
      <c r="N131" s="1259"/>
      <c r="O131" s="1259"/>
      <c r="P131" s="1259"/>
      <c r="Q131" s="1259"/>
      <c r="R131" s="1259"/>
      <c r="S131" s="1259"/>
      <c r="T131" s="1279"/>
      <c r="U131" s="1280"/>
      <c r="V131" s="1259"/>
      <c r="W131" s="1259"/>
      <c r="X131" s="1259"/>
      <c r="Y131" s="1259"/>
      <c r="Z131" s="1259"/>
      <c r="AA131" s="1259"/>
      <c r="AB131" s="1259"/>
      <c r="AC131" s="1259"/>
      <c r="AD131" s="1259"/>
      <c r="AE131" s="1259"/>
      <c r="AF131" s="1259"/>
      <c r="AG131" s="1259"/>
      <c r="AH131" s="1259"/>
      <c r="AI131" s="1259"/>
      <c r="AJ131" s="1259"/>
      <c r="AK131" s="1259"/>
      <c r="AL131" s="1259"/>
      <c r="AM131" s="1259"/>
      <c r="AN131" s="1259"/>
      <c r="AO131" s="1259"/>
      <c r="AP131" s="1259"/>
      <c r="AQ131" s="1259"/>
      <c r="AR131" s="1259"/>
      <c r="AS131" s="1259"/>
      <c r="AT131" s="1259"/>
      <c r="AU131" s="1259"/>
      <c r="AV131" s="1259"/>
      <c r="AW131" s="1259"/>
      <c r="AX131" s="1259"/>
      <c r="AY131" s="1259"/>
      <c r="AZ131" s="1259"/>
      <c r="BA131" s="1259"/>
      <c r="BB131" s="1259"/>
      <c r="BC131" s="1259"/>
    </row>
    <row r="132" spans="1:55" s="1281" customFormat="1" x14ac:dyDescent="0.35">
      <c r="A132" s="1273"/>
      <c r="B132" s="1274"/>
      <c r="C132" s="1245"/>
      <c r="D132" s="1246"/>
      <c r="E132" s="1246"/>
      <c r="F132" s="1246"/>
      <c r="G132" s="1246"/>
      <c r="H132" s="1246"/>
      <c r="I132" s="1246"/>
      <c r="J132" s="1246"/>
      <c r="K132" s="1259"/>
      <c r="L132" s="1259"/>
      <c r="M132" s="1259"/>
      <c r="N132" s="1259"/>
      <c r="O132" s="1259"/>
      <c r="P132" s="1259"/>
      <c r="Q132" s="1259"/>
      <c r="R132" s="1259"/>
      <c r="S132" s="1259"/>
      <c r="T132" s="1279"/>
      <c r="U132" s="1280"/>
      <c r="V132" s="1259"/>
      <c r="W132" s="1259"/>
      <c r="X132" s="1259"/>
      <c r="Y132" s="1259"/>
      <c r="Z132" s="1259"/>
      <c r="AA132" s="1259"/>
      <c r="AB132" s="1259"/>
      <c r="AC132" s="1259"/>
      <c r="AD132" s="1259"/>
      <c r="AE132" s="1259"/>
      <c r="AF132" s="1259"/>
      <c r="AG132" s="1259"/>
      <c r="AH132" s="1259"/>
      <c r="AI132" s="1259"/>
      <c r="AJ132" s="1259"/>
      <c r="AK132" s="1259"/>
      <c r="AL132" s="1259"/>
      <c r="AM132" s="1259"/>
      <c r="AN132" s="1259"/>
      <c r="AO132" s="1259"/>
      <c r="AP132" s="1259"/>
      <c r="AQ132" s="1259"/>
      <c r="AR132" s="1259"/>
      <c r="AS132" s="1259"/>
      <c r="AT132" s="1259"/>
      <c r="AU132" s="1259"/>
      <c r="AV132" s="1259"/>
      <c r="AW132" s="1259"/>
      <c r="AX132" s="1259"/>
      <c r="AY132" s="1259"/>
      <c r="AZ132" s="1259"/>
      <c r="BA132" s="1259"/>
      <c r="BB132" s="1259"/>
      <c r="BC132" s="1259"/>
    </row>
    <row r="133" spans="1:55" s="1281" customFormat="1" x14ac:dyDescent="0.35">
      <c r="A133" s="1273"/>
      <c r="B133" s="1274"/>
      <c r="C133" s="1245"/>
      <c r="D133" s="1246"/>
      <c r="E133" s="1275"/>
      <c r="F133" s="1282"/>
      <c r="G133" s="1283"/>
      <c r="H133" s="1283"/>
      <c r="I133" s="1283"/>
      <c r="J133" s="1283"/>
      <c r="K133" s="1259"/>
      <c r="L133" s="1259"/>
      <c r="M133" s="1259"/>
      <c r="N133" s="1259"/>
      <c r="O133" s="1259"/>
      <c r="P133" s="1259"/>
      <c r="Q133" s="1259"/>
      <c r="R133" s="1259"/>
      <c r="S133" s="1259"/>
      <c r="T133" s="1279"/>
      <c r="U133" s="1280"/>
      <c r="V133" s="1259"/>
      <c r="W133" s="1259"/>
      <c r="X133" s="1259"/>
      <c r="Y133" s="1259"/>
      <c r="Z133" s="1259"/>
      <c r="AA133" s="1259"/>
      <c r="AB133" s="1259"/>
      <c r="AC133" s="1259"/>
      <c r="AD133" s="1259"/>
      <c r="AE133" s="1259"/>
      <c r="AF133" s="1259"/>
      <c r="AG133" s="1259"/>
      <c r="AH133" s="1259"/>
      <c r="AI133" s="1259"/>
      <c r="AJ133" s="1259"/>
      <c r="AK133" s="1259"/>
      <c r="AL133" s="1259"/>
      <c r="AM133" s="1259"/>
      <c r="AN133" s="1259"/>
      <c r="AO133" s="1259"/>
      <c r="AP133" s="1259"/>
      <c r="AQ133" s="1259"/>
      <c r="AR133" s="1259"/>
      <c r="AS133" s="1259"/>
      <c r="AT133" s="1259"/>
      <c r="AU133" s="1259"/>
      <c r="AV133" s="1259"/>
      <c r="AW133" s="1259"/>
      <c r="AX133" s="1259"/>
      <c r="AY133" s="1259"/>
      <c r="AZ133" s="1259"/>
      <c r="BA133" s="1259"/>
      <c r="BB133" s="1259"/>
      <c r="BC133" s="1259"/>
    </row>
    <row r="134" spans="1:55" s="1281" customFormat="1" x14ac:dyDescent="0.35">
      <c r="A134" s="1273"/>
      <c r="B134" s="1274"/>
      <c r="C134" s="1245"/>
      <c r="D134" s="1245"/>
      <c r="E134" s="1284"/>
      <c r="F134" s="1282"/>
      <c r="G134" s="1283"/>
      <c r="H134" s="1283"/>
      <c r="I134" s="1285"/>
      <c r="J134" s="1283"/>
      <c r="K134" s="1259"/>
      <c r="L134" s="1259"/>
      <c r="M134" s="1259"/>
      <c r="N134" s="1259"/>
      <c r="O134" s="1259"/>
      <c r="P134" s="1259"/>
      <c r="Q134" s="1259"/>
      <c r="R134" s="1259"/>
      <c r="S134" s="1259"/>
      <c r="T134" s="1279"/>
      <c r="U134" s="1280"/>
      <c r="V134" s="1259"/>
      <c r="W134" s="1259"/>
      <c r="X134" s="1259"/>
      <c r="Y134" s="1259"/>
      <c r="Z134" s="1259"/>
      <c r="AA134" s="1259"/>
      <c r="AB134" s="1259"/>
      <c r="AC134" s="1259"/>
      <c r="AD134" s="1259"/>
      <c r="AE134" s="1259"/>
      <c r="AF134" s="1259"/>
      <c r="AG134" s="1259"/>
      <c r="AH134" s="1259"/>
      <c r="AI134" s="1259"/>
      <c r="AJ134" s="1259"/>
      <c r="AK134" s="1259"/>
      <c r="AL134" s="1259"/>
      <c r="AM134" s="1259"/>
      <c r="AN134" s="1259"/>
      <c r="AO134" s="1259"/>
      <c r="AP134" s="1259"/>
      <c r="AQ134" s="1259"/>
      <c r="AR134" s="1259"/>
      <c r="AS134" s="1259"/>
      <c r="AT134" s="1259"/>
      <c r="AU134" s="1259"/>
      <c r="AV134" s="1259"/>
      <c r="AW134" s="1259"/>
      <c r="AX134" s="1259"/>
      <c r="AY134" s="1259"/>
      <c r="AZ134" s="1259"/>
      <c r="BA134" s="1259"/>
      <c r="BB134" s="1259"/>
      <c r="BC134" s="1259"/>
    </row>
    <row r="135" spans="1:55" s="1262" customFormat="1" x14ac:dyDescent="0.35">
      <c r="A135" s="1253"/>
      <c r="B135" s="1254"/>
      <c r="C135" s="1255"/>
      <c r="D135" s="1256"/>
      <c r="E135" s="1257"/>
      <c r="F135" s="1258"/>
      <c r="G135" s="1258"/>
      <c r="H135" s="1258"/>
      <c r="I135" s="1258"/>
      <c r="J135" s="1258"/>
      <c r="K135" s="1258"/>
      <c r="L135" s="1258"/>
      <c r="M135" s="1258"/>
      <c r="N135" s="1258"/>
      <c r="O135" s="1258"/>
      <c r="P135" s="1258"/>
      <c r="Q135" s="1258"/>
      <c r="R135" s="1258"/>
      <c r="S135" s="1258"/>
      <c r="T135" s="1260"/>
      <c r="U135" s="1261"/>
      <c r="V135" s="1258"/>
      <c r="W135" s="1258"/>
      <c r="X135" s="1258"/>
      <c r="Y135" s="1258"/>
      <c r="Z135" s="1258"/>
      <c r="AA135" s="1258"/>
      <c r="AB135" s="1258"/>
      <c r="AC135" s="1258"/>
      <c r="AD135" s="1258"/>
      <c r="AE135" s="1258"/>
      <c r="AF135" s="1258"/>
      <c r="AG135" s="1258"/>
      <c r="AH135" s="1258"/>
      <c r="AI135" s="1258"/>
      <c r="AJ135" s="1258"/>
      <c r="AK135" s="1258"/>
      <c r="AL135" s="1258"/>
      <c r="AM135" s="1258"/>
      <c r="AN135" s="1258"/>
      <c r="AO135" s="1258"/>
      <c r="AP135" s="1258"/>
      <c r="AQ135" s="1258"/>
      <c r="AR135" s="1258"/>
      <c r="AS135" s="1258"/>
      <c r="AT135" s="1258"/>
      <c r="AU135" s="1258"/>
      <c r="AV135" s="1258"/>
      <c r="AW135" s="1258"/>
      <c r="AX135" s="1258"/>
      <c r="AY135" s="1258"/>
      <c r="AZ135" s="1258"/>
      <c r="BA135" s="1258"/>
      <c r="BB135" s="1258"/>
      <c r="BC135" s="1258"/>
    </row>
    <row r="136" spans="1:55" s="1242" customFormat="1" x14ac:dyDescent="0.35">
      <c r="A136" s="1235"/>
      <c r="B136" s="1236"/>
      <c r="C136" s="1234"/>
      <c r="D136" s="1237"/>
      <c r="E136" s="1238"/>
      <c r="F136" s="1239"/>
      <c r="G136" s="1239"/>
      <c r="H136" s="1239"/>
      <c r="I136" s="1239"/>
      <c r="J136" s="1239"/>
      <c r="K136" s="1239"/>
      <c r="L136" s="1239"/>
      <c r="M136" s="1239"/>
      <c r="N136" s="1239"/>
      <c r="O136" s="1239"/>
      <c r="P136" s="1239"/>
      <c r="Q136" s="1239"/>
      <c r="R136" s="1239"/>
      <c r="S136" s="1239"/>
      <c r="T136" s="1240"/>
      <c r="U136" s="1241"/>
      <c r="V136" s="1239"/>
      <c r="W136" s="1239"/>
      <c r="X136" s="1239"/>
      <c r="Y136" s="1239"/>
      <c r="Z136" s="1239"/>
      <c r="AA136" s="1239"/>
      <c r="AB136" s="1239"/>
      <c r="AC136" s="1239"/>
      <c r="AD136" s="1239"/>
      <c r="AE136" s="1239"/>
      <c r="AF136" s="1239"/>
      <c r="AG136" s="1239"/>
      <c r="AH136" s="1239"/>
      <c r="AI136" s="1239"/>
      <c r="AJ136" s="1239"/>
      <c r="AK136" s="1239"/>
      <c r="AL136" s="1239"/>
      <c r="AM136" s="1239"/>
      <c r="AN136" s="1239"/>
      <c r="AO136" s="1239"/>
      <c r="AP136" s="1239"/>
      <c r="AQ136" s="1239"/>
      <c r="AR136" s="1239"/>
      <c r="AS136" s="1239"/>
      <c r="AT136" s="1239"/>
      <c r="AU136" s="1239"/>
      <c r="AV136" s="1239"/>
      <c r="AW136" s="1239"/>
      <c r="AX136" s="1239"/>
      <c r="AY136" s="1239"/>
      <c r="AZ136" s="1239"/>
      <c r="BA136" s="1239"/>
      <c r="BB136" s="1239"/>
      <c r="BC136" s="1239"/>
    </row>
    <row r="137" spans="1:55" s="1242" customFormat="1" x14ac:dyDescent="0.35">
      <c r="A137" s="1235"/>
      <c r="B137" s="1236"/>
      <c r="C137" s="1234"/>
      <c r="D137" s="1237"/>
      <c r="E137" s="1238"/>
      <c r="F137" s="1239"/>
      <c r="G137" s="1239"/>
      <c r="H137" s="1239"/>
      <c r="I137" s="1239"/>
      <c r="J137" s="1239"/>
      <c r="K137" s="1239"/>
      <c r="L137" s="1239"/>
      <c r="M137" s="1239"/>
      <c r="N137" s="1239"/>
      <c r="O137" s="1239"/>
      <c r="P137" s="1239"/>
      <c r="Q137" s="1239"/>
      <c r="R137" s="1239"/>
      <c r="S137" s="1239"/>
      <c r="T137" s="1240"/>
      <c r="U137" s="1241"/>
      <c r="V137" s="1239"/>
      <c r="W137" s="1239"/>
      <c r="X137" s="1239"/>
      <c r="Y137" s="1239"/>
      <c r="Z137" s="1239"/>
      <c r="AA137" s="1239"/>
      <c r="AB137" s="1239"/>
      <c r="AC137" s="1239"/>
      <c r="AD137" s="1239"/>
      <c r="AE137" s="1239"/>
      <c r="AF137" s="1239"/>
      <c r="AG137" s="1239"/>
      <c r="AH137" s="1239"/>
      <c r="AI137" s="1239"/>
      <c r="AJ137" s="1239"/>
      <c r="AK137" s="1239"/>
      <c r="AL137" s="1239"/>
      <c r="AM137" s="1239"/>
      <c r="AN137" s="1239"/>
      <c r="AO137" s="1239"/>
      <c r="AP137" s="1239"/>
      <c r="AQ137" s="1239"/>
      <c r="AR137" s="1239"/>
      <c r="AS137" s="1239"/>
      <c r="AT137" s="1239"/>
      <c r="AU137" s="1239"/>
      <c r="AV137" s="1239"/>
      <c r="AW137" s="1239"/>
      <c r="AX137" s="1239"/>
      <c r="AY137" s="1239"/>
      <c r="AZ137" s="1239"/>
      <c r="BA137" s="1239"/>
      <c r="BB137" s="1239"/>
      <c r="BC137" s="1239"/>
    </row>
    <row r="138" spans="1:55" s="1242" customFormat="1" x14ac:dyDescent="0.35">
      <c r="A138" s="1235"/>
      <c r="B138" s="1236"/>
      <c r="C138" s="1234"/>
      <c r="D138" s="1237"/>
      <c r="E138" s="1238"/>
      <c r="F138" s="1239"/>
      <c r="G138" s="1239"/>
      <c r="H138" s="1239"/>
      <c r="I138" s="1239"/>
      <c r="J138" s="1239"/>
      <c r="K138" s="1239"/>
      <c r="L138" s="1239"/>
      <c r="M138" s="1239"/>
      <c r="N138" s="1239"/>
      <c r="O138" s="1239"/>
      <c r="P138" s="1239"/>
      <c r="Q138" s="1239"/>
      <c r="R138" s="1239"/>
      <c r="S138" s="1239"/>
      <c r="T138" s="1240"/>
      <c r="U138" s="1241"/>
      <c r="V138" s="1239"/>
      <c r="W138" s="1239"/>
      <c r="X138" s="1239"/>
      <c r="Y138" s="1239"/>
      <c r="Z138" s="1239"/>
      <c r="AA138" s="1239"/>
      <c r="AB138" s="1239"/>
      <c r="AC138" s="1239"/>
      <c r="AD138" s="1239"/>
      <c r="AE138" s="1239"/>
      <c r="AF138" s="1239"/>
      <c r="AG138" s="1239"/>
      <c r="AH138" s="1239"/>
      <c r="AI138" s="1239"/>
      <c r="AJ138" s="1239"/>
      <c r="AK138" s="1239"/>
      <c r="AL138" s="1239"/>
      <c r="AM138" s="1239"/>
      <c r="AN138" s="1239"/>
      <c r="AO138" s="1239"/>
      <c r="AP138" s="1239"/>
      <c r="AQ138" s="1239"/>
      <c r="AR138" s="1239"/>
      <c r="AS138" s="1239"/>
      <c r="AT138" s="1239"/>
      <c r="AU138" s="1239"/>
      <c r="AV138" s="1239"/>
      <c r="AW138" s="1239"/>
      <c r="AX138" s="1239"/>
      <c r="AY138" s="1239"/>
      <c r="AZ138" s="1239"/>
      <c r="BA138" s="1239"/>
      <c r="BB138" s="1239"/>
      <c r="BC138" s="1239"/>
    </row>
    <row r="139" spans="1:55" s="1242" customFormat="1" x14ac:dyDescent="0.35">
      <c r="A139" s="1235"/>
      <c r="B139" s="1236"/>
      <c r="C139" s="1234"/>
      <c r="D139" s="1237"/>
      <c r="E139" s="1238"/>
      <c r="F139" s="1239"/>
      <c r="G139" s="1239"/>
      <c r="H139" s="1239"/>
      <c r="I139" s="1239"/>
      <c r="J139" s="1239"/>
      <c r="K139" s="1239"/>
      <c r="L139" s="1239"/>
      <c r="M139" s="1239"/>
      <c r="N139" s="1239"/>
      <c r="O139" s="1239"/>
      <c r="P139" s="1239"/>
      <c r="Q139" s="1239"/>
      <c r="R139" s="1239"/>
      <c r="S139" s="1239"/>
      <c r="T139" s="1240"/>
      <c r="U139" s="1241"/>
      <c r="V139" s="1239"/>
      <c r="W139" s="1239"/>
      <c r="X139" s="1239"/>
      <c r="Y139" s="1239"/>
      <c r="Z139" s="1239"/>
      <c r="AA139" s="1239"/>
      <c r="AB139" s="1239"/>
      <c r="AC139" s="1239"/>
      <c r="AD139" s="1239"/>
      <c r="AE139" s="1239"/>
      <c r="AF139" s="1239"/>
      <c r="AG139" s="1239"/>
      <c r="AH139" s="1239"/>
      <c r="AI139" s="1239"/>
      <c r="AJ139" s="1239"/>
      <c r="AK139" s="1239"/>
      <c r="AL139" s="1239"/>
      <c r="AM139" s="1239"/>
      <c r="AN139" s="1239"/>
      <c r="AO139" s="1239"/>
      <c r="AP139" s="1239"/>
      <c r="AQ139" s="1239"/>
      <c r="AR139" s="1239"/>
      <c r="AS139" s="1239"/>
      <c r="AT139" s="1239"/>
      <c r="AU139" s="1239"/>
      <c r="AV139" s="1239"/>
      <c r="AW139" s="1239"/>
      <c r="AX139" s="1239"/>
      <c r="AY139" s="1239"/>
      <c r="AZ139" s="1239"/>
      <c r="BA139" s="1239"/>
      <c r="BB139" s="1239"/>
      <c r="BC139" s="1239"/>
    </row>
    <row r="140" spans="1:55" s="1242" customFormat="1" x14ac:dyDescent="0.35">
      <c r="A140" s="1235"/>
      <c r="B140" s="1236"/>
      <c r="C140" s="1234"/>
      <c r="D140" s="1237"/>
      <c r="E140" s="1238"/>
      <c r="F140" s="1239"/>
      <c r="G140" s="1239"/>
      <c r="H140" s="1239"/>
      <c r="I140" s="1239"/>
      <c r="J140" s="1239"/>
      <c r="K140" s="1239"/>
      <c r="L140" s="1239"/>
      <c r="M140" s="1239"/>
      <c r="N140" s="1239"/>
      <c r="O140" s="1239"/>
      <c r="P140" s="1239"/>
      <c r="Q140" s="1239"/>
      <c r="R140" s="1239"/>
      <c r="S140" s="1239"/>
      <c r="T140" s="1240"/>
      <c r="U140" s="1241"/>
      <c r="V140" s="1239"/>
      <c r="W140" s="1239"/>
      <c r="X140" s="1239"/>
      <c r="Y140" s="1239"/>
      <c r="Z140" s="1239"/>
      <c r="AA140" s="1239"/>
      <c r="AB140" s="1239"/>
      <c r="AC140" s="1239"/>
      <c r="AD140" s="1239"/>
      <c r="AE140" s="1239"/>
      <c r="AF140" s="1239"/>
      <c r="AG140" s="1239"/>
      <c r="AH140" s="1239"/>
      <c r="AI140" s="1239"/>
      <c r="AJ140" s="1239"/>
      <c r="AK140" s="1239"/>
      <c r="AL140" s="1239"/>
      <c r="AM140" s="1239"/>
      <c r="AN140" s="1239"/>
      <c r="AO140" s="1239"/>
      <c r="AP140" s="1239"/>
      <c r="AQ140" s="1239"/>
      <c r="AR140" s="1239"/>
      <c r="AS140" s="1239"/>
      <c r="AT140" s="1239"/>
      <c r="AU140" s="1239"/>
      <c r="AV140" s="1239"/>
      <c r="AW140" s="1239"/>
      <c r="AX140" s="1239"/>
      <c r="AY140" s="1239"/>
      <c r="AZ140" s="1239"/>
      <c r="BA140" s="1239"/>
      <c r="BB140" s="1239"/>
      <c r="BC140" s="1239"/>
    </row>
    <row r="141" spans="1:55" s="1242" customFormat="1" x14ac:dyDescent="0.35">
      <c r="A141" s="1235"/>
      <c r="B141" s="1236"/>
      <c r="C141" s="1234"/>
      <c r="D141" s="1237"/>
      <c r="E141" s="1238"/>
      <c r="F141" s="1239"/>
      <c r="G141" s="1239"/>
      <c r="H141" s="1239"/>
      <c r="I141" s="1239"/>
      <c r="J141" s="1239"/>
      <c r="K141" s="1239"/>
      <c r="L141" s="1239"/>
      <c r="M141" s="1239"/>
      <c r="N141" s="1239"/>
      <c r="O141" s="1239"/>
      <c r="P141" s="1239"/>
      <c r="Q141" s="1239"/>
      <c r="R141" s="1239"/>
      <c r="S141" s="1239"/>
      <c r="T141" s="1240"/>
      <c r="U141" s="1241"/>
      <c r="V141" s="1239"/>
      <c r="W141" s="1239"/>
      <c r="X141" s="1239"/>
      <c r="Y141" s="1239"/>
      <c r="Z141" s="1239"/>
      <c r="AA141" s="1239"/>
      <c r="AB141" s="1239"/>
      <c r="AC141" s="1239"/>
      <c r="AD141" s="1239"/>
      <c r="AE141" s="1239"/>
      <c r="AF141" s="1239"/>
      <c r="AG141" s="1239"/>
      <c r="AH141" s="1239"/>
      <c r="AI141" s="1239"/>
      <c r="AJ141" s="1239"/>
      <c r="AK141" s="1239"/>
      <c r="AL141" s="1239"/>
      <c r="AM141" s="1239"/>
      <c r="AN141" s="1239"/>
      <c r="AO141" s="1239"/>
      <c r="AP141" s="1239"/>
      <c r="AQ141" s="1239"/>
      <c r="AR141" s="1239"/>
      <c r="AS141" s="1239"/>
      <c r="AT141" s="1239"/>
      <c r="AU141" s="1239"/>
      <c r="AV141" s="1239"/>
      <c r="AW141" s="1239"/>
      <c r="AX141" s="1239"/>
      <c r="AY141" s="1239"/>
      <c r="AZ141" s="1239"/>
      <c r="BA141" s="1239"/>
      <c r="BB141" s="1239"/>
      <c r="BC141" s="1239"/>
    </row>
    <row r="142" spans="1:55" s="1242" customFormat="1" x14ac:dyDescent="0.35">
      <c r="A142" s="1235"/>
      <c r="B142" s="1236"/>
      <c r="C142" s="1234"/>
      <c r="D142" s="1237"/>
      <c r="E142" s="1238"/>
      <c r="F142" s="1239"/>
      <c r="G142" s="1239"/>
      <c r="H142" s="1239"/>
      <c r="I142" s="1239"/>
      <c r="J142" s="1239"/>
      <c r="K142" s="1239"/>
      <c r="L142" s="1239"/>
      <c r="M142" s="1239"/>
      <c r="N142" s="1239"/>
      <c r="O142" s="1239"/>
      <c r="P142" s="1239"/>
      <c r="Q142" s="1239"/>
      <c r="R142" s="1239"/>
      <c r="S142" s="1239"/>
      <c r="T142" s="1240"/>
      <c r="U142" s="1241"/>
      <c r="V142" s="1239"/>
      <c r="W142" s="1239"/>
      <c r="X142" s="1239"/>
      <c r="Y142" s="1239"/>
      <c r="Z142" s="1239"/>
      <c r="AA142" s="1239"/>
      <c r="AB142" s="1239"/>
      <c r="AC142" s="1239"/>
      <c r="AD142" s="1239"/>
      <c r="AE142" s="1239"/>
      <c r="AF142" s="1239"/>
      <c r="AG142" s="1239"/>
      <c r="AH142" s="1239"/>
      <c r="AI142" s="1239"/>
      <c r="AJ142" s="1239"/>
      <c r="AK142" s="1239"/>
      <c r="AL142" s="1239"/>
      <c r="AM142" s="1239"/>
      <c r="AN142" s="1239"/>
      <c r="AO142" s="1239"/>
      <c r="AP142" s="1239"/>
      <c r="AQ142" s="1239"/>
      <c r="AR142" s="1239"/>
      <c r="AS142" s="1239"/>
      <c r="AT142" s="1239"/>
      <c r="AU142" s="1239"/>
      <c r="AV142" s="1239"/>
      <c r="AW142" s="1239"/>
      <c r="AX142" s="1239"/>
      <c r="AY142" s="1239"/>
      <c r="AZ142" s="1239"/>
      <c r="BA142" s="1239"/>
      <c r="BB142" s="1239"/>
      <c r="BC142" s="1239"/>
    </row>
    <row r="143" spans="1:55" s="1242" customFormat="1" x14ac:dyDescent="0.35">
      <c r="A143" s="1235"/>
      <c r="B143" s="1236"/>
      <c r="C143" s="1234"/>
      <c r="D143" s="1237"/>
      <c r="E143" s="1238"/>
      <c r="F143" s="1239"/>
      <c r="G143" s="1239"/>
      <c r="H143" s="1239"/>
      <c r="I143" s="1239"/>
      <c r="J143" s="1239"/>
      <c r="K143" s="1239"/>
      <c r="L143" s="1239"/>
      <c r="M143" s="1239"/>
      <c r="N143" s="1239"/>
      <c r="O143" s="1239"/>
      <c r="P143" s="1239"/>
      <c r="Q143" s="1239"/>
      <c r="R143" s="1239"/>
      <c r="S143" s="1239"/>
      <c r="T143" s="1240"/>
      <c r="U143" s="1241"/>
      <c r="V143" s="1239"/>
      <c r="W143" s="1239"/>
      <c r="X143" s="1239"/>
      <c r="Y143" s="1239"/>
      <c r="Z143" s="1239"/>
      <c r="AA143" s="1239"/>
      <c r="AB143" s="1239"/>
      <c r="AC143" s="1239"/>
      <c r="AD143" s="1239"/>
      <c r="AE143" s="1239"/>
      <c r="AF143" s="1239"/>
      <c r="AG143" s="1239"/>
      <c r="AH143" s="1239"/>
      <c r="AI143" s="1239"/>
      <c r="AJ143" s="1239"/>
      <c r="AK143" s="1239"/>
      <c r="AL143" s="1239"/>
      <c r="AM143" s="1239"/>
      <c r="AN143" s="1239"/>
      <c r="AO143" s="1239"/>
      <c r="AP143" s="1239"/>
      <c r="AQ143" s="1239"/>
      <c r="AR143" s="1239"/>
      <c r="AS143" s="1239"/>
      <c r="AT143" s="1239"/>
      <c r="AU143" s="1239"/>
      <c r="AV143" s="1239"/>
      <c r="AW143" s="1239"/>
      <c r="AX143" s="1239"/>
      <c r="AY143" s="1239"/>
      <c r="AZ143" s="1239"/>
      <c r="BA143" s="1239"/>
      <c r="BB143" s="1239"/>
      <c r="BC143" s="1239"/>
    </row>
    <row r="144" spans="1:55" s="1242" customFormat="1" x14ac:dyDescent="0.35">
      <c r="A144" s="1235"/>
      <c r="B144" s="1236"/>
      <c r="C144" s="1234"/>
      <c r="D144" s="1237"/>
      <c r="E144" s="1238"/>
      <c r="F144" s="1239"/>
      <c r="G144" s="1239"/>
      <c r="H144" s="1239"/>
      <c r="I144" s="1239"/>
      <c r="J144" s="1239"/>
      <c r="K144" s="1239"/>
      <c r="L144" s="1239"/>
      <c r="M144" s="1239"/>
      <c r="N144" s="1239"/>
      <c r="O144" s="1239"/>
      <c r="P144" s="1239"/>
      <c r="Q144" s="1239"/>
      <c r="R144" s="1239"/>
      <c r="S144" s="1239"/>
      <c r="T144" s="1240"/>
      <c r="U144" s="1241"/>
      <c r="V144" s="1239"/>
      <c r="W144" s="1239"/>
      <c r="X144" s="1239"/>
      <c r="Y144" s="1239"/>
      <c r="Z144" s="1239"/>
      <c r="AA144" s="1239"/>
      <c r="AB144" s="1239"/>
      <c r="AC144" s="1239"/>
      <c r="AD144" s="1239"/>
      <c r="AE144" s="1239"/>
      <c r="AF144" s="1239"/>
      <c r="AG144" s="1239"/>
      <c r="AH144" s="1239"/>
      <c r="AI144" s="1239"/>
      <c r="AJ144" s="1239"/>
      <c r="AK144" s="1239"/>
      <c r="AL144" s="1239"/>
      <c r="AM144" s="1239"/>
      <c r="AN144" s="1239"/>
      <c r="AO144" s="1239"/>
      <c r="AP144" s="1239"/>
      <c r="AQ144" s="1239"/>
      <c r="AR144" s="1239"/>
      <c r="AS144" s="1239"/>
      <c r="AT144" s="1239"/>
      <c r="AU144" s="1239"/>
      <c r="AV144" s="1239"/>
      <c r="AW144" s="1239"/>
      <c r="AX144" s="1239"/>
      <c r="AY144" s="1239"/>
      <c r="AZ144" s="1239"/>
      <c r="BA144" s="1239"/>
      <c r="BB144" s="1239"/>
      <c r="BC144" s="1239"/>
    </row>
    <row r="145" spans="1:55" s="1242" customFormat="1" x14ac:dyDescent="0.35">
      <c r="A145" s="1235"/>
      <c r="B145" s="1236"/>
      <c r="C145" s="1234"/>
      <c r="D145" s="1237"/>
      <c r="E145" s="1238"/>
      <c r="F145" s="1239"/>
      <c r="G145" s="1239"/>
      <c r="H145" s="1239"/>
      <c r="I145" s="1239"/>
      <c r="J145" s="1239"/>
      <c r="K145" s="1239"/>
      <c r="L145" s="1239"/>
      <c r="M145" s="1239"/>
      <c r="N145" s="1239"/>
      <c r="O145" s="1239"/>
      <c r="P145" s="1239"/>
      <c r="Q145" s="1239"/>
      <c r="R145" s="1239"/>
      <c r="S145" s="1239"/>
      <c r="T145" s="1240"/>
      <c r="U145" s="1241"/>
      <c r="V145" s="1239"/>
      <c r="W145" s="1239"/>
      <c r="X145" s="1239"/>
      <c r="Y145" s="1239"/>
      <c r="Z145" s="1239"/>
      <c r="AA145" s="1239"/>
      <c r="AB145" s="1239"/>
      <c r="AC145" s="1239"/>
      <c r="AD145" s="1239"/>
      <c r="AE145" s="1239"/>
      <c r="AF145" s="1239"/>
      <c r="AG145" s="1239"/>
      <c r="AH145" s="1239"/>
      <c r="AI145" s="1239"/>
      <c r="AJ145" s="1239"/>
      <c r="AK145" s="1239"/>
      <c r="AL145" s="1239"/>
      <c r="AM145" s="1239"/>
      <c r="AN145" s="1239"/>
      <c r="AO145" s="1239"/>
      <c r="AP145" s="1239"/>
      <c r="AQ145" s="1239"/>
      <c r="AR145" s="1239"/>
      <c r="AS145" s="1239"/>
      <c r="AT145" s="1239"/>
      <c r="AU145" s="1239"/>
      <c r="AV145" s="1239"/>
      <c r="AW145" s="1239"/>
      <c r="AX145" s="1239"/>
      <c r="AY145" s="1239"/>
      <c r="AZ145" s="1239"/>
      <c r="BA145" s="1239"/>
      <c r="BB145" s="1239"/>
      <c r="BC145" s="1239"/>
    </row>
  </sheetData>
  <sheetProtection selectLockedCells="1" selectUnlockedCells="1"/>
  <mergeCells count="84">
    <mergeCell ref="C104:C106"/>
    <mergeCell ref="E104:E106"/>
    <mergeCell ref="C95:C97"/>
    <mergeCell ref="E95:E97"/>
    <mergeCell ref="C98:C100"/>
    <mergeCell ref="E98:E100"/>
    <mergeCell ref="C101:C103"/>
    <mergeCell ref="E101:E103"/>
    <mergeCell ref="C86:C88"/>
    <mergeCell ref="E86:E88"/>
    <mergeCell ref="C89:C91"/>
    <mergeCell ref="E89:E91"/>
    <mergeCell ref="C92:C94"/>
    <mergeCell ref="E92:E94"/>
    <mergeCell ref="C77:C79"/>
    <mergeCell ref="E77:E79"/>
    <mergeCell ref="C80:C82"/>
    <mergeCell ref="E80:E82"/>
    <mergeCell ref="C83:C85"/>
    <mergeCell ref="E83:E85"/>
    <mergeCell ref="C71:C73"/>
    <mergeCell ref="E71:E73"/>
    <mergeCell ref="E62:E64"/>
    <mergeCell ref="C74:C76"/>
    <mergeCell ref="E74:E76"/>
    <mergeCell ref="C65:C67"/>
    <mergeCell ref="E65:E67"/>
    <mergeCell ref="C68:C70"/>
    <mergeCell ref="E68:E70"/>
    <mergeCell ref="C62:C64"/>
    <mergeCell ref="C53:C55"/>
    <mergeCell ref="E53:E55"/>
    <mergeCell ref="C56:C58"/>
    <mergeCell ref="E56:E58"/>
    <mergeCell ref="C59:C61"/>
    <mergeCell ref="E59:E61"/>
    <mergeCell ref="C44:C46"/>
    <mergeCell ref="E44:E46"/>
    <mergeCell ref="C47:C49"/>
    <mergeCell ref="E47:E49"/>
    <mergeCell ref="C50:C52"/>
    <mergeCell ref="E50:E52"/>
    <mergeCell ref="C35:C37"/>
    <mergeCell ref="E35:E37"/>
    <mergeCell ref="C38:C40"/>
    <mergeCell ref="E38:E40"/>
    <mergeCell ref="C41:C43"/>
    <mergeCell ref="E41:E43"/>
    <mergeCell ref="C26:C28"/>
    <mergeCell ref="E26:E28"/>
    <mergeCell ref="C29:C31"/>
    <mergeCell ref="E29:E31"/>
    <mergeCell ref="C32:C34"/>
    <mergeCell ref="E32:E34"/>
    <mergeCell ref="E17:E19"/>
    <mergeCell ref="C20:C22"/>
    <mergeCell ref="E20:E22"/>
    <mergeCell ref="B2:C2"/>
    <mergeCell ref="B3:R3"/>
    <mergeCell ref="K6:M6"/>
    <mergeCell ref="N6:N7"/>
    <mergeCell ref="O6:R6"/>
    <mergeCell ref="S6:S7"/>
    <mergeCell ref="C8:C10"/>
    <mergeCell ref="E8:E10"/>
    <mergeCell ref="C11:C13"/>
    <mergeCell ref="E11:E13"/>
    <mergeCell ref="F6:J6"/>
    <mergeCell ref="C113:C115"/>
    <mergeCell ref="E113:E115"/>
    <mergeCell ref="C110:C112"/>
    <mergeCell ref="E110:E112"/>
    <mergeCell ref="A6:A7"/>
    <mergeCell ref="B6:B7"/>
    <mergeCell ref="C6:C7"/>
    <mergeCell ref="D6:D7"/>
    <mergeCell ref="E6:E7"/>
    <mergeCell ref="C17:C19"/>
    <mergeCell ref="C23:C25"/>
    <mergeCell ref="E23:E25"/>
    <mergeCell ref="C14:C16"/>
    <mergeCell ref="E14:E16"/>
    <mergeCell ref="C107:C109"/>
    <mergeCell ref="E107:E109"/>
  </mergeCells>
  <pageMargins left="0.23622047244094491" right="0.23622047244094491" top="0.74803149606299213" bottom="0.74803149606299213" header="0.51181102362204722" footer="0.51181102362204722"/>
  <pageSetup paperSize="9" scale="42" firstPageNumber="0" fitToHeight="0" orientation="landscape" horizontalDpi="300" verticalDpi="300" r:id="rId1"/>
  <headerFooter alignWithMargins="0">
    <oddFooter>&amp;P. 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4"/>
  <sheetViews>
    <sheetView view="pageBreakPreview" zoomScale="70" zoomScaleNormal="70" zoomScaleSheetLayoutView="70" workbookViewId="0">
      <pane ySplit="8" topLeftCell="A9" activePane="bottomLeft" state="frozen"/>
      <selection pane="bottomLeft" activeCell="B1" sqref="B1"/>
    </sheetView>
  </sheetViews>
  <sheetFormatPr defaultRowHeight="18" x14ac:dyDescent="0.35"/>
  <cols>
    <col min="1" max="1" width="4.5703125" style="351" customWidth="1"/>
    <col min="2" max="2" width="4.42578125" style="352" customWidth="1"/>
    <col min="3" max="3" width="58.28515625" style="353" customWidth="1"/>
    <col min="4" max="4" width="17.42578125" style="354" customWidth="1"/>
    <col min="5" max="5" width="7" style="355" customWidth="1"/>
    <col min="6" max="6" width="15.5703125" style="356" customWidth="1"/>
    <col min="7" max="18" width="17.42578125" style="357" customWidth="1"/>
    <col min="19" max="19" width="19.42578125" style="357" customWidth="1"/>
    <col min="20" max="22" width="18.42578125" style="357" customWidth="1"/>
    <col min="23" max="23" width="17.42578125" style="357" customWidth="1"/>
    <col min="24" max="24" width="11.28515625" style="305" customWidth="1"/>
    <col min="25" max="16384" width="9.140625" style="305"/>
  </cols>
  <sheetData>
    <row r="1" spans="1:23" s="299" customFormat="1" x14ac:dyDescent="0.35">
      <c r="A1" s="298"/>
      <c r="B1" s="1417" t="s">
        <v>744</v>
      </c>
      <c r="D1" s="300"/>
      <c r="E1" s="301"/>
      <c r="F1" s="30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</row>
    <row r="2" spans="1:23" s="299" customFormat="1" ht="15" x14ac:dyDescent="0.3">
      <c r="A2" s="298"/>
      <c r="B2" s="1564" t="s">
        <v>618</v>
      </c>
      <c r="C2" s="1564"/>
      <c r="D2" s="300"/>
      <c r="E2" s="301"/>
      <c r="F2" s="302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</row>
    <row r="3" spans="1:23" ht="35.450000000000003" customHeight="1" thickBot="1" x14ac:dyDescent="0.3">
      <c r="A3" s="304"/>
      <c r="B3" s="1565" t="s">
        <v>631</v>
      </c>
      <c r="C3" s="1565"/>
      <c r="D3" s="1565"/>
      <c r="E3" s="1565"/>
      <c r="F3" s="1565"/>
      <c r="G3" s="1565"/>
      <c r="H3" s="1565"/>
      <c r="I3" s="1565"/>
      <c r="J3" s="1565"/>
      <c r="K3" s="1565"/>
      <c r="L3" s="1565"/>
      <c r="M3" s="1565"/>
      <c r="N3" s="1565"/>
      <c r="O3" s="1565"/>
      <c r="P3" s="1565"/>
      <c r="Q3" s="1565"/>
      <c r="R3" s="1565"/>
      <c r="S3" s="1565"/>
      <c r="T3" s="1565"/>
      <c r="U3" s="1565"/>
      <c r="V3" s="1565"/>
      <c r="W3" s="304"/>
    </row>
    <row r="4" spans="1:23" ht="17.25" thickTop="1" thickBot="1" x14ac:dyDescent="0.35">
      <c r="A4" s="1427" t="s">
        <v>259</v>
      </c>
      <c r="B4" s="306" t="s">
        <v>260</v>
      </c>
      <c r="C4" s="307" t="s">
        <v>261</v>
      </c>
      <c r="D4" s="307"/>
      <c r="E4" s="308" t="s">
        <v>262</v>
      </c>
      <c r="F4" s="1427" t="s">
        <v>263</v>
      </c>
      <c r="G4" s="1427" t="s">
        <v>264</v>
      </c>
      <c r="H4" s="1427" t="s">
        <v>265</v>
      </c>
      <c r="I4" s="1427" t="s">
        <v>266</v>
      </c>
      <c r="J4" s="1427" t="s">
        <v>267</v>
      </c>
      <c r="K4" s="1427" t="s">
        <v>268</v>
      </c>
      <c r="L4" s="1427" t="s">
        <v>269</v>
      </c>
      <c r="M4" s="1427" t="s">
        <v>270</v>
      </c>
      <c r="N4" s="1427" t="s">
        <v>271</v>
      </c>
      <c r="O4" s="1566" t="s">
        <v>272</v>
      </c>
      <c r="P4" s="1566"/>
      <c r="Q4" s="1427" t="s">
        <v>273</v>
      </c>
      <c r="R4" s="1427" t="s">
        <v>274</v>
      </c>
      <c r="S4" s="309" t="s">
        <v>275</v>
      </c>
      <c r="T4" s="1566" t="s">
        <v>276</v>
      </c>
      <c r="U4" s="1566"/>
      <c r="V4" s="1566"/>
      <c r="W4" s="309" t="s">
        <v>277</v>
      </c>
    </row>
    <row r="5" spans="1:23" s="311" customFormat="1" ht="19.899999999999999" customHeight="1" thickTop="1" thickBot="1" x14ac:dyDescent="0.4">
      <c r="A5" s="1540" t="s">
        <v>0</v>
      </c>
      <c r="B5" s="1542" t="s">
        <v>1</v>
      </c>
      <c r="C5" s="1543" t="s">
        <v>2</v>
      </c>
      <c r="D5" s="310"/>
      <c r="E5" s="1545" t="s">
        <v>278</v>
      </c>
      <c r="F5" s="1547" t="s">
        <v>279</v>
      </c>
      <c r="G5" s="1548" t="s">
        <v>280</v>
      </c>
      <c r="H5" s="1548"/>
      <c r="I5" s="1548"/>
      <c r="J5" s="1548"/>
      <c r="K5" s="1548"/>
      <c r="L5" s="1548"/>
      <c r="M5" s="1548" t="s">
        <v>281</v>
      </c>
      <c r="N5" s="1548"/>
      <c r="O5" s="1548"/>
      <c r="P5" s="1548"/>
      <c r="Q5" s="1554" t="s">
        <v>282</v>
      </c>
      <c r="R5" s="1554"/>
      <c r="S5" s="1555" t="s">
        <v>283</v>
      </c>
      <c r="T5" s="1557" t="s">
        <v>284</v>
      </c>
      <c r="U5" s="1557"/>
      <c r="V5" s="1557"/>
      <c r="W5" s="1560" t="s">
        <v>285</v>
      </c>
    </row>
    <row r="6" spans="1:23" ht="19.899999999999999" customHeight="1" thickTop="1" thickBot="1" x14ac:dyDescent="0.3">
      <c r="A6" s="1540"/>
      <c r="B6" s="1540"/>
      <c r="C6" s="1543"/>
      <c r="D6" s="312"/>
      <c r="E6" s="1545"/>
      <c r="F6" s="1547"/>
      <c r="G6" s="1561" t="s">
        <v>286</v>
      </c>
      <c r="H6" s="1562" t="s">
        <v>287</v>
      </c>
      <c r="I6" s="1558" t="s">
        <v>288</v>
      </c>
      <c r="J6" s="1558" t="s">
        <v>289</v>
      </c>
      <c r="K6" s="1549" t="s">
        <v>290</v>
      </c>
      <c r="L6" s="1549"/>
      <c r="M6" s="1558" t="s">
        <v>209</v>
      </c>
      <c r="N6" s="1558" t="s">
        <v>211</v>
      </c>
      <c r="O6" s="1549" t="s">
        <v>291</v>
      </c>
      <c r="P6" s="1549"/>
      <c r="Q6" s="1558" t="s">
        <v>228</v>
      </c>
      <c r="R6" s="1563" t="s">
        <v>229</v>
      </c>
      <c r="S6" s="1556"/>
      <c r="T6" s="1553" t="s">
        <v>292</v>
      </c>
      <c r="U6" s="1558" t="s">
        <v>293</v>
      </c>
      <c r="V6" s="1559" t="s">
        <v>294</v>
      </c>
      <c r="W6" s="1560"/>
    </row>
    <row r="7" spans="1:23" ht="13.5" customHeight="1" thickTop="1" thickBot="1" x14ac:dyDescent="0.3">
      <c r="A7" s="1540"/>
      <c r="B7" s="1540"/>
      <c r="C7" s="1543"/>
      <c r="D7" s="312"/>
      <c r="E7" s="1545"/>
      <c r="F7" s="1547"/>
      <c r="G7" s="1561"/>
      <c r="H7" s="1562"/>
      <c r="I7" s="1558"/>
      <c r="J7" s="1558" t="s">
        <v>295</v>
      </c>
      <c r="K7" s="1549"/>
      <c r="L7" s="1549"/>
      <c r="M7" s="1558"/>
      <c r="N7" s="1558"/>
      <c r="O7" s="1549"/>
      <c r="P7" s="1549"/>
      <c r="Q7" s="1558"/>
      <c r="R7" s="1563"/>
      <c r="S7" s="1556"/>
      <c r="T7" s="1553"/>
      <c r="U7" s="1558"/>
      <c r="V7" s="1559"/>
      <c r="W7" s="1560"/>
    </row>
    <row r="8" spans="1:23" ht="48.95" customHeight="1" thickTop="1" x14ac:dyDescent="0.25">
      <c r="A8" s="1541"/>
      <c r="B8" s="1541"/>
      <c r="C8" s="1544"/>
      <c r="D8" s="312"/>
      <c r="E8" s="1546"/>
      <c r="F8" s="1547"/>
      <c r="G8" s="1561"/>
      <c r="H8" s="1562"/>
      <c r="I8" s="1558"/>
      <c r="J8" s="1558" t="s">
        <v>296</v>
      </c>
      <c r="K8" s="1426" t="s">
        <v>297</v>
      </c>
      <c r="L8" s="1426" t="s">
        <v>298</v>
      </c>
      <c r="M8" s="1558"/>
      <c r="N8" s="1558"/>
      <c r="O8" s="1426" t="s">
        <v>297</v>
      </c>
      <c r="P8" s="1426" t="s">
        <v>298</v>
      </c>
      <c r="Q8" s="1558"/>
      <c r="R8" s="1563"/>
      <c r="S8" s="1556"/>
      <c r="T8" s="1553"/>
      <c r="U8" s="1558"/>
      <c r="V8" s="1559"/>
      <c r="W8" s="1560"/>
    </row>
    <row r="9" spans="1:23" s="315" customFormat="1" ht="17.25" customHeight="1" x14ac:dyDescent="0.35">
      <c r="A9" s="313">
        <v>1</v>
      </c>
      <c r="B9" s="313">
        <v>1</v>
      </c>
      <c r="C9" s="1567" t="s">
        <v>299</v>
      </c>
      <c r="D9" s="314" t="s">
        <v>300</v>
      </c>
      <c r="E9" s="1529" t="s">
        <v>269</v>
      </c>
      <c r="F9" s="1000"/>
      <c r="G9" s="1001"/>
      <c r="H9" s="1001"/>
      <c r="I9" s="1001">
        <v>50270</v>
      </c>
      <c r="J9" s="1001"/>
      <c r="K9" s="1001"/>
      <c r="L9" s="1001">
        <v>1000</v>
      </c>
      <c r="M9" s="1001"/>
      <c r="N9" s="1001"/>
      <c r="O9" s="1001"/>
      <c r="P9" s="1001"/>
      <c r="Q9" s="1001"/>
      <c r="R9" s="1036"/>
      <c r="S9" s="996">
        <f>SUM(G9:R9)</f>
        <v>51270</v>
      </c>
      <c r="T9" s="1045"/>
      <c r="U9" s="1002"/>
      <c r="V9" s="1059"/>
      <c r="W9" s="1071">
        <f>SUM(S9:V9)</f>
        <v>51270</v>
      </c>
    </row>
    <row r="10" spans="1:23" ht="17.25" customHeight="1" x14ac:dyDescent="0.35">
      <c r="A10" s="316"/>
      <c r="B10" s="316"/>
      <c r="C10" s="1567"/>
      <c r="D10" s="317" t="s">
        <v>300</v>
      </c>
      <c r="E10" s="1529"/>
      <c r="F10" s="1003"/>
      <c r="G10" s="990">
        <f t="shared" ref="G10:R10" si="0">G9+G11</f>
        <v>0</v>
      </c>
      <c r="H10" s="990">
        <f t="shared" si="0"/>
        <v>0</v>
      </c>
      <c r="I10" s="990">
        <f t="shared" si="0"/>
        <v>44341</v>
      </c>
      <c r="J10" s="990">
        <f t="shared" si="0"/>
        <v>0</v>
      </c>
      <c r="K10" s="990">
        <f t="shared" si="0"/>
        <v>0</v>
      </c>
      <c r="L10" s="990">
        <f t="shared" si="0"/>
        <v>6929</v>
      </c>
      <c r="M10" s="990">
        <f t="shared" si="0"/>
        <v>0</v>
      </c>
      <c r="N10" s="990">
        <f t="shared" si="0"/>
        <v>0</v>
      </c>
      <c r="O10" s="990">
        <f t="shared" si="0"/>
        <v>0</v>
      </c>
      <c r="P10" s="990">
        <f t="shared" si="0"/>
        <v>0</v>
      </c>
      <c r="Q10" s="990">
        <f t="shared" si="0"/>
        <v>0</v>
      </c>
      <c r="R10" s="992">
        <f t="shared" si="0"/>
        <v>0</v>
      </c>
      <c r="S10" s="996">
        <f t="shared" ref="S10:S73" si="1">SUM(G10:R10)</f>
        <v>51270</v>
      </c>
      <c r="T10" s="995">
        <f>T9+T11</f>
        <v>0</v>
      </c>
      <c r="U10" s="990">
        <f>U9+U11</f>
        <v>0</v>
      </c>
      <c r="V10" s="992">
        <f>V9+V11</f>
        <v>0</v>
      </c>
      <c r="W10" s="1071">
        <f t="shared" ref="W10:W73" si="2">SUM(S10:V10)</f>
        <v>51270</v>
      </c>
    </row>
    <row r="11" spans="1:23" s="512" customFormat="1" ht="17.25" customHeight="1" x14ac:dyDescent="0.4">
      <c r="A11" s="1357"/>
      <c r="B11" s="1357"/>
      <c r="C11" s="1567"/>
      <c r="D11" s="939" t="s">
        <v>17</v>
      </c>
      <c r="E11" s="1529"/>
      <c r="F11" s="1446"/>
      <c r="G11" s="1013"/>
      <c r="H11" s="1013"/>
      <c r="I11" s="1013">
        <v>-5929</v>
      </c>
      <c r="J11" s="1013"/>
      <c r="K11" s="1013"/>
      <c r="L11" s="1013">
        <v>5929</v>
      </c>
      <c r="M11" s="1013"/>
      <c r="N11" s="1013"/>
      <c r="O11" s="1013"/>
      <c r="P11" s="1013"/>
      <c r="Q11" s="1013"/>
      <c r="R11" s="1038"/>
      <c r="S11" s="997">
        <f t="shared" si="1"/>
        <v>0</v>
      </c>
      <c r="T11" s="1049"/>
      <c r="U11" s="1015"/>
      <c r="V11" s="1063"/>
      <c r="W11" s="993">
        <f t="shared" si="2"/>
        <v>0</v>
      </c>
    </row>
    <row r="12" spans="1:23" s="315" customFormat="1" ht="17.25" customHeight="1" x14ac:dyDescent="0.35">
      <c r="A12" s="318"/>
      <c r="B12" s="319"/>
      <c r="C12" s="1531" t="s">
        <v>301</v>
      </c>
      <c r="D12" s="314" t="s">
        <v>300</v>
      </c>
      <c r="E12" s="1529" t="s">
        <v>269</v>
      </c>
      <c r="F12" s="1005"/>
      <c r="G12" s="1001"/>
      <c r="H12" s="1001"/>
      <c r="I12" s="1001"/>
      <c r="J12" s="1001"/>
      <c r="K12" s="1001"/>
      <c r="L12" s="1001">
        <v>1000</v>
      </c>
      <c r="M12" s="1001"/>
      <c r="N12" s="1001"/>
      <c r="O12" s="1001"/>
      <c r="P12" s="1001"/>
      <c r="Q12" s="1001"/>
      <c r="R12" s="1036"/>
      <c r="S12" s="996">
        <f t="shared" si="1"/>
        <v>1000</v>
      </c>
      <c r="T12" s="1045"/>
      <c r="U12" s="1002"/>
      <c r="V12" s="1059"/>
      <c r="W12" s="1071">
        <f t="shared" si="2"/>
        <v>1000</v>
      </c>
    </row>
    <row r="13" spans="1:23" ht="17.25" customHeight="1" x14ac:dyDescent="0.35">
      <c r="A13" s="320"/>
      <c r="B13" s="321"/>
      <c r="C13" s="1531"/>
      <c r="D13" s="317" t="s">
        <v>300</v>
      </c>
      <c r="E13" s="1529"/>
      <c r="F13" s="1006"/>
      <c r="G13" s="990">
        <f t="shared" ref="G13:V13" si="3">G12+G14</f>
        <v>0</v>
      </c>
      <c r="H13" s="990">
        <f t="shared" si="3"/>
        <v>0</v>
      </c>
      <c r="I13" s="990">
        <f t="shared" si="3"/>
        <v>0</v>
      </c>
      <c r="J13" s="990">
        <f t="shared" si="3"/>
        <v>0</v>
      </c>
      <c r="K13" s="990">
        <f t="shared" si="3"/>
        <v>0</v>
      </c>
      <c r="L13" s="990">
        <f t="shared" si="3"/>
        <v>1000</v>
      </c>
      <c r="M13" s="990">
        <f t="shared" si="3"/>
        <v>0</v>
      </c>
      <c r="N13" s="990">
        <f t="shared" si="3"/>
        <v>0</v>
      </c>
      <c r="O13" s="990">
        <f t="shared" si="3"/>
        <v>0</v>
      </c>
      <c r="P13" s="990">
        <f t="shared" si="3"/>
        <v>0</v>
      </c>
      <c r="Q13" s="990">
        <f t="shared" si="3"/>
        <v>0</v>
      </c>
      <c r="R13" s="992">
        <f t="shared" si="3"/>
        <v>0</v>
      </c>
      <c r="S13" s="996">
        <f t="shared" si="1"/>
        <v>1000</v>
      </c>
      <c r="T13" s="995">
        <f t="shared" si="3"/>
        <v>0</v>
      </c>
      <c r="U13" s="990">
        <f t="shared" si="3"/>
        <v>0</v>
      </c>
      <c r="V13" s="992">
        <f t="shared" si="3"/>
        <v>0</v>
      </c>
      <c r="W13" s="1071">
        <f t="shared" si="2"/>
        <v>1000</v>
      </c>
    </row>
    <row r="14" spans="1:23" ht="17.25" customHeight="1" x14ac:dyDescent="0.35">
      <c r="A14" s="320"/>
      <c r="B14" s="321"/>
      <c r="C14" s="1531"/>
      <c r="D14" s="317" t="s">
        <v>17</v>
      </c>
      <c r="E14" s="1529"/>
      <c r="F14" s="1006"/>
      <c r="G14" s="990"/>
      <c r="H14" s="990"/>
      <c r="I14" s="990"/>
      <c r="J14" s="990"/>
      <c r="K14" s="990"/>
      <c r="L14" s="990"/>
      <c r="M14" s="990"/>
      <c r="N14" s="990"/>
      <c r="O14" s="990"/>
      <c r="P14" s="990"/>
      <c r="Q14" s="990"/>
      <c r="R14" s="992"/>
      <c r="S14" s="996">
        <f t="shared" si="1"/>
        <v>0</v>
      </c>
      <c r="T14" s="1046"/>
      <c r="U14" s="1004"/>
      <c r="V14" s="1060"/>
      <c r="W14" s="1071">
        <f t="shared" si="2"/>
        <v>0</v>
      </c>
    </row>
    <row r="15" spans="1:23" s="315" customFormat="1" ht="17.25" customHeight="1" x14ac:dyDescent="0.35">
      <c r="A15" s="318"/>
      <c r="B15" s="319"/>
      <c r="C15" s="1531" t="s">
        <v>302</v>
      </c>
      <c r="D15" s="314" t="s">
        <v>300</v>
      </c>
      <c r="E15" s="1529" t="s">
        <v>269</v>
      </c>
      <c r="F15" s="1005"/>
      <c r="G15" s="1001"/>
      <c r="H15" s="1001"/>
      <c r="I15" s="1001"/>
      <c r="J15" s="1001"/>
      <c r="K15" s="1001"/>
      <c r="L15" s="1001">
        <v>1000</v>
      </c>
      <c r="M15" s="1001"/>
      <c r="N15" s="1001"/>
      <c r="O15" s="1001"/>
      <c r="P15" s="1001"/>
      <c r="Q15" s="1001"/>
      <c r="R15" s="1036"/>
      <c r="S15" s="996">
        <f t="shared" si="1"/>
        <v>1000</v>
      </c>
      <c r="T15" s="1045"/>
      <c r="U15" s="1002"/>
      <c r="V15" s="1059"/>
      <c r="W15" s="1071">
        <f t="shared" si="2"/>
        <v>1000</v>
      </c>
    </row>
    <row r="16" spans="1:23" ht="17.25" customHeight="1" x14ac:dyDescent="0.35">
      <c r="A16" s="320"/>
      <c r="B16" s="321"/>
      <c r="C16" s="1531"/>
      <c r="D16" s="317" t="s">
        <v>300</v>
      </c>
      <c r="E16" s="1529"/>
      <c r="F16" s="1006"/>
      <c r="G16" s="990">
        <f t="shared" ref="G16:V16" si="4">G15+G17</f>
        <v>0</v>
      </c>
      <c r="H16" s="990">
        <f t="shared" si="4"/>
        <v>0</v>
      </c>
      <c r="I16" s="990">
        <f t="shared" si="4"/>
        <v>0</v>
      </c>
      <c r="J16" s="990">
        <f t="shared" si="4"/>
        <v>0</v>
      </c>
      <c r="K16" s="990">
        <f t="shared" si="4"/>
        <v>0</v>
      </c>
      <c r="L16" s="990">
        <f t="shared" si="4"/>
        <v>1000</v>
      </c>
      <c r="M16" s="990">
        <f t="shared" si="4"/>
        <v>0</v>
      </c>
      <c r="N16" s="990">
        <f t="shared" si="4"/>
        <v>0</v>
      </c>
      <c r="O16" s="990">
        <f t="shared" si="4"/>
        <v>0</v>
      </c>
      <c r="P16" s="990">
        <f t="shared" si="4"/>
        <v>0</v>
      </c>
      <c r="Q16" s="990">
        <f t="shared" si="4"/>
        <v>0</v>
      </c>
      <c r="R16" s="992">
        <f t="shared" si="4"/>
        <v>0</v>
      </c>
      <c r="S16" s="996">
        <f t="shared" si="1"/>
        <v>1000</v>
      </c>
      <c r="T16" s="995">
        <f t="shared" si="4"/>
        <v>0</v>
      </c>
      <c r="U16" s="990">
        <f t="shared" si="4"/>
        <v>0</v>
      </c>
      <c r="V16" s="992">
        <f t="shared" si="4"/>
        <v>0</v>
      </c>
      <c r="W16" s="1071">
        <f t="shared" si="2"/>
        <v>1000</v>
      </c>
    </row>
    <row r="17" spans="1:23" ht="17.25" customHeight="1" x14ac:dyDescent="0.35">
      <c r="A17" s="320"/>
      <c r="B17" s="321"/>
      <c r="C17" s="1531"/>
      <c r="D17" s="317" t="s">
        <v>17</v>
      </c>
      <c r="E17" s="1529"/>
      <c r="F17" s="1006"/>
      <c r="G17" s="990"/>
      <c r="H17" s="990"/>
      <c r="I17" s="990"/>
      <c r="J17" s="990"/>
      <c r="K17" s="990"/>
      <c r="L17" s="990"/>
      <c r="M17" s="990"/>
      <c r="N17" s="990"/>
      <c r="O17" s="990"/>
      <c r="P17" s="990"/>
      <c r="Q17" s="990"/>
      <c r="R17" s="992"/>
      <c r="S17" s="996">
        <f t="shared" si="1"/>
        <v>0</v>
      </c>
      <c r="T17" s="1046"/>
      <c r="U17" s="1004"/>
      <c r="V17" s="1060"/>
      <c r="W17" s="1071">
        <f t="shared" si="2"/>
        <v>0</v>
      </c>
    </row>
    <row r="18" spans="1:23" s="315" customFormat="1" ht="17.25" customHeight="1" x14ac:dyDescent="0.35">
      <c r="A18" s="318"/>
      <c r="B18" s="319"/>
      <c r="C18" s="1531" t="s">
        <v>303</v>
      </c>
      <c r="D18" s="314" t="s">
        <v>300</v>
      </c>
      <c r="E18" s="1529" t="s">
        <v>269</v>
      </c>
      <c r="F18" s="1005"/>
      <c r="G18" s="1001"/>
      <c r="H18" s="1001"/>
      <c r="I18" s="1001"/>
      <c r="J18" s="1001"/>
      <c r="K18" s="1001"/>
      <c r="L18" s="1001">
        <v>1000</v>
      </c>
      <c r="M18" s="1001"/>
      <c r="N18" s="1001"/>
      <c r="O18" s="1001"/>
      <c r="P18" s="1001"/>
      <c r="Q18" s="1001"/>
      <c r="R18" s="1036"/>
      <c r="S18" s="996">
        <f t="shared" si="1"/>
        <v>1000</v>
      </c>
      <c r="T18" s="1045"/>
      <c r="U18" s="1002"/>
      <c r="V18" s="1059"/>
      <c r="W18" s="1071">
        <f t="shared" si="2"/>
        <v>1000</v>
      </c>
    </row>
    <row r="19" spans="1:23" ht="17.25" customHeight="1" x14ac:dyDescent="0.35">
      <c r="A19" s="320"/>
      <c r="B19" s="321"/>
      <c r="C19" s="1531"/>
      <c r="D19" s="317" t="s">
        <v>300</v>
      </c>
      <c r="E19" s="1529"/>
      <c r="F19" s="1006"/>
      <c r="G19" s="990">
        <f t="shared" ref="G19:V19" si="5">G18+G20</f>
        <v>0</v>
      </c>
      <c r="H19" s="990">
        <f t="shared" si="5"/>
        <v>0</v>
      </c>
      <c r="I19" s="990">
        <f t="shared" si="5"/>
        <v>0</v>
      </c>
      <c r="J19" s="990">
        <f t="shared" si="5"/>
        <v>0</v>
      </c>
      <c r="K19" s="990">
        <f t="shared" si="5"/>
        <v>0</v>
      </c>
      <c r="L19" s="990">
        <f t="shared" si="5"/>
        <v>1000</v>
      </c>
      <c r="M19" s="990">
        <f t="shared" si="5"/>
        <v>0</v>
      </c>
      <c r="N19" s="990">
        <f t="shared" si="5"/>
        <v>0</v>
      </c>
      <c r="O19" s="990">
        <f t="shared" si="5"/>
        <v>0</v>
      </c>
      <c r="P19" s="990">
        <f t="shared" si="5"/>
        <v>0</v>
      </c>
      <c r="Q19" s="990">
        <f t="shared" si="5"/>
        <v>0</v>
      </c>
      <c r="R19" s="992">
        <f t="shared" si="5"/>
        <v>0</v>
      </c>
      <c r="S19" s="996">
        <f t="shared" si="1"/>
        <v>1000</v>
      </c>
      <c r="T19" s="995">
        <f t="shared" si="5"/>
        <v>0</v>
      </c>
      <c r="U19" s="990">
        <f t="shared" si="5"/>
        <v>0</v>
      </c>
      <c r="V19" s="992">
        <f t="shared" si="5"/>
        <v>0</v>
      </c>
      <c r="W19" s="1071">
        <f t="shared" si="2"/>
        <v>1000</v>
      </c>
    </row>
    <row r="20" spans="1:23" ht="17.25" customHeight="1" x14ac:dyDescent="0.35">
      <c r="A20" s="320"/>
      <c r="B20" s="321"/>
      <c r="C20" s="1531"/>
      <c r="D20" s="317" t="s">
        <v>17</v>
      </c>
      <c r="E20" s="1529"/>
      <c r="F20" s="1006"/>
      <c r="G20" s="990"/>
      <c r="H20" s="990"/>
      <c r="I20" s="990"/>
      <c r="J20" s="990"/>
      <c r="K20" s="990"/>
      <c r="L20" s="990"/>
      <c r="M20" s="990"/>
      <c r="N20" s="990"/>
      <c r="O20" s="990"/>
      <c r="P20" s="990"/>
      <c r="Q20" s="990"/>
      <c r="R20" s="992"/>
      <c r="S20" s="996">
        <f t="shared" si="1"/>
        <v>0</v>
      </c>
      <c r="T20" s="1046"/>
      <c r="U20" s="1004"/>
      <c r="V20" s="1060"/>
      <c r="W20" s="1071">
        <f t="shared" si="2"/>
        <v>0</v>
      </c>
    </row>
    <row r="21" spans="1:23" s="315" customFormat="1" ht="17.25" customHeight="1" x14ac:dyDescent="0.35">
      <c r="A21" s="318"/>
      <c r="B21" s="319"/>
      <c r="C21" s="1531" t="s">
        <v>645</v>
      </c>
      <c r="D21" s="314" t="s">
        <v>300</v>
      </c>
      <c r="E21" s="1529" t="s">
        <v>269</v>
      </c>
      <c r="F21" s="1005"/>
      <c r="G21" s="1001"/>
      <c r="H21" s="1001"/>
      <c r="I21" s="1001"/>
      <c r="J21" s="1001"/>
      <c r="K21" s="1001"/>
      <c r="L21" s="1001">
        <v>25000</v>
      </c>
      <c r="M21" s="1001"/>
      <c r="N21" s="1001"/>
      <c r="O21" s="1001"/>
      <c r="P21" s="1001"/>
      <c r="Q21" s="1001"/>
      <c r="R21" s="1036"/>
      <c r="S21" s="996">
        <f t="shared" si="1"/>
        <v>25000</v>
      </c>
      <c r="T21" s="1045"/>
      <c r="U21" s="1002"/>
      <c r="V21" s="1059"/>
      <c r="W21" s="1071">
        <f t="shared" si="2"/>
        <v>25000</v>
      </c>
    </row>
    <row r="22" spans="1:23" ht="18.75" customHeight="1" x14ac:dyDescent="0.35">
      <c r="A22" s="320"/>
      <c r="B22" s="321"/>
      <c r="C22" s="1531"/>
      <c r="D22" s="317" t="s">
        <v>300</v>
      </c>
      <c r="E22" s="1529"/>
      <c r="F22" s="1006"/>
      <c r="G22" s="990">
        <f t="shared" ref="G22:V22" si="6">G21+G23</f>
        <v>0</v>
      </c>
      <c r="H22" s="990">
        <f t="shared" si="6"/>
        <v>0</v>
      </c>
      <c r="I22" s="990">
        <f t="shared" si="6"/>
        <v>0</v>
      </c>
      <c r="J22" s="990">
        <f t="shared" si="6"/>
        <v>0</v>
      </c>
      <c r="K22" s="990">
        <f t="shared" si="6"/>
        <v>0</v>
      </c>
      <c r="L22" s="990">
        <f t="shared" si="6"/>
        <v>25000</v>
      </c>
      <c r="M22" s="990">
        <f t="shared" si="6"/>
        <v>0</v>
      </c>
      <c r="N22" s="990">
        <f t="shared" si="6"/>
        <v>0</v>
      </c>
      <c r="O22" s="990">
        <f t="shared" si="6"/>
        <v>0</v>
      </c>
      <c r="P22" s="990">
        <f t="shared" si="6"/>
        <v>0</v>
      </c>
      <c r="Q22" s="990">
        <f t="shared" si="6"/>
        <v>0</v>
      </c>
      <c r="R22" s="992">
        <f t="shared" si="6"/>
        <v>0</v>
      </c>
      <c r="S22" s="996">
        <f t="shared" si="1"/>
        <v>25000</v>
      </c>
      <c r="T22" s="995">
        <f t="shared" si="6"/>
        <v>0</v>
      </c>
      <c r="U22" s="990">
        <f t="shared" si="6"/>
        <v>0</v>
      </c>
      <c r="V22" s="992">
        <f t="shared" si="6"/>
        <v>0</v>
      </c>
      <c r="W22" s="1071">
        <f t="shared" si="2"/>
        <v>25000</v>
      </c>
    </row>
    <row r="23" spans="1:23" ht="17.25" customHeight="1" x14ac:dyDescent="0.35">
      <c r="A23" s="320"/>
      <c r="B23" s="321"/>
      <c r="C23" s="1531"/>
      <c r="D23" s="317" t="s">
        <v>17</v>
      </c>
      <c r="E23" s="1529"/>
      <c r="F23" s="1006"/>
      <c r="G23" s="990"/>
      <c r="H23" s="990"/>
      <c r="I23" s="990"/>
      <c r="J23" s="990"/>
      <c r="K23" s="990"/>
      <c r="L23" s="990"/>
      <c r="M23" s="990"/>
      <c r="N23" s="990"/>
      <c r="O23" s="990"/>
      <c r="P23" s="990"/>
      <c r="Q23" s="990"/>
      <c r="R23" s="992"/>
      <c r="S23" s="996">
        <f t="shared" si="1"/>
        <v>0</v>
      </c>
      <c r="T23" s="1046"/>
      <c r="U23" s="1004"/>
      <c r="V23" s="1060"/>
      <c r="W23" s="1071">
        <f t="shared" si="2"/>
        <v>0</v>
      </c>
    </row>
    <row r="24" spans="1:23" s="315" customFormat="1" ht="17.25" customHeight="1" x14ac:dyDescent="0.35">
      <c r="A24" s="318"/>
      <c r="B24" s="319"/>
      <c r="C24" s="1531" t="s">
        <v>646</v>
      </c>
      <c r="D24" s="314" t="s">
        <v>300</v>
      </c>
      <c r="E24" s="1529" t="s">
        <v>269</v>
      </c>
      <c r="F24" s="1005"/>
      <c r="G24" s="1001"/>
      <c r="H24" s="1001"/>
      <c r="I24" s="1001">
        <v>1950</v>
      </c>
      <c r="J24" s="1001"/>
      <c r="K24" s="1001"/>
      <c r="L24" s="1001">
        <v>50</v>
      </c>
      <c r="M24" s="1001"/>
      <c r="N24" s="1001"/>
      <c r="O24" s="1001"/>
      <c r="P24" s="1001"/>
      <c r="Q24" s="1001"/>
      <c r="R24" s="1036"/>
      <c r="S24" s="996">
        <f t="shared" si="1"/>
        <v>2000</v>
      </c>
      <c r="T24" s="1045"/>
      <c r="U24" s="1002"/>
      <c r="V24" s="1059"/>
      <c r="W24" s="1071">
        <f t="shared" si="2"/>
        <v>2000</v>
      </c>
    </row>
    <row r="25" spans="1:23" ht="17.25" customHeight="1" x14ac:dyDescent="0.35">
      <c r="A25" s="320"/>
      <c r="B25" s="321"/>
      <c r="C25" s="1531"/>
      <c r="D25" s="317" t="s">
        <v>300</v>
      </c>
      <c r="E25" s="1529"/>
      <c r="F25" s="1006"/>
      <c r="G25" s="990">
        <f t="shared" ref="G25:V25" si="7">G24+G26</f>
        <v>0</v>
      </c>
      <c r="H25" s="990">
        <f t="shared" si="7"/>
        <v>0</v>
      </c>
      <c r="I25" s="990">
        <f t="shared" si="7"/>
        <v>1950</v>
      </c>
      <c r="J25" s="990">
        <f t="shared" si="7"/>
        <v>0</v>
      </c>
      <c r="K25" s="990">
        <f t="shared" si="7"/>
        <v>0</v>
      </c>
      <c r="L25" s="990">
        <f t="shared" si="7"/>
        <v>50</v>
      </c>
      <c r="M25" s="990">
        <f t="shared" si="7"/>
        <v>0</v>
      </c>
      <c r="N25" s="990">
        <f t="shared" si="7"/>
        <v>0</v>
      </c>
      <c r="O25" s="990">
        <f t="shared" si="7"/>
        <v>0</v>
      </c>
      <c r="P25" s="990">
        <f t="shared" si="7"/>
        <v>0</v>
      </c>
      <c r="Q25" s="990">
        <f t="shared" si="7"/>
        <v>0</v>
      </c>
      <c r="R25" s="992">
        <f t="shared" si="7"/>
        <v>0</v>
      </c>
      <c r="S25" s="996">
        <f t="shared" si="1"/>
        <v>2000</v>
      </c>
      <c r="T25" s="995">
        <f t="shared" si="7"/>
        <v>0</v>
      </c>
      <c r="U25" s="990">
        <f t="shared" si="7"/>
        <v>0</v>
      </c>
      <c r="V25" s="992">
        <f t="shared" si="7"/>
        <v>0</v>
      </c>
      <c r="W25" s="1071">
        <f t="shared" si="2"/>
        <v>2000</v>
      </c>
    </row>
    <row r="26" spans="1:23" ht="17.25" customHeight="1" x14ac:dyDescent="0.35">
      <c r="A26" s="320"/>
      <c r="B26" s="321"/>
      <c r="C26" s="1531"/>
      <c r="D26" s="317" t="s">
        <v>17</v>
      </c>
      <c r="E26" s="1529"/>
      <c r="F26" s="1006"/>
      <c r="G26" s="990"/>
      <c r="H26" s="990"/>
      <c r="I26" s="990">
        <v>0</v>
      </c>
      <c r="J26" s="990"/>
      <c r="K26" s="990"/>
      <c r="L26" s="990">
        <v>0</v>
      </c>
      <c r="M26" s="990"/>
      <c r="N26" s="990"/>
      <c r="O26" s="990"/>
      <c r="P26" s="990"/>
      <c r="Q26" s="990"/>
      <c r="R26" s="992"/>
      <c r="S26" s="996">
        <f t="shared" si="1"/>
        <v>0</v>
      </c>
      <c r="T26" s="1046"/>
      <c r="U26" s="1004"/>
      <c r="V26" s="1060"/>
      <c r="W26" s="1071">
        <f t="shared" si="2"/>
        <v>0</v>
      </c>
    </row>
    <row r="27" spans="1:23" s="315" customFormat="1" ht="17.25" customHeight="1" x14ac:dyDescent="0.35">
      <c r="A27" s="318"/>
      <c r="B27" s="319"/>
      <c r="C27" s="1531" t="s">
        <v>304</v>
      </c>
      <c r="D27" s="314" t="s">
        <v>300</v>
      </c>
      <c r="E27" s="1529" t="s">
        <v>269</v>
      </c>
      <c r="F27" s="1005">
        <v>3</v>
      </c>
      <c r="G27" s="1001">
        <v>24820</v>
      </c>
      <c r="H27" s="1001">
        <v>5460</v>
      </c>
      <c r="I27" s="1001">
        <v>1500</v>
      </c>
      <c r="J27" s="1001"/>
      <c r="K27" s="1001"/>
      <c r="L27" s="1001"/>
      <c r="M27" s="1001">
        <v>130</v>
      </c>
      <c r="N27" s="1001"/>
      <c r="O27" s="1001"/>
      <c r="P27" s="1001">
        <v>100</v>
      </c>
      <c r="Q27" s="1001"/>
      <c r="R27" s="1036"/>
      <c r="S27" s="996">
        <f t="shared" si="1"/>
        <v>32010</v>
      </c>
      <c r="T27" s="1045"/>
      <c r="U27" s="1002"/>
      <c r="V27" s="1059"/>
      <c r="W27" s="1071">
        <f t="shared" si="2"/>
        <v>32010</v>
      </c>
    </row>
    <row r="28" spans="1:23" ht="17.25" customHeight="1" x14ac:dyDescent="0.35">
      <c r="A28" s="320"/>
      <c r="B28" s="321"/>
      <c r="C28" s="1531"/>
      <c r="D28" s="317" t="s">
        <v>300</v>
      </c>
      <c r="E28" s="1529"/>
      <c r="F28" s="1006"/>
      <c r="G28" s="990">
        <f t="shared" ref="G28:V28" si="8">G27+G29</f>
        <v>24820</v>
      </c>
      <c r="H28" s="990">
        <f t="shared" si="8"/>
        <v>5460</v>
      </c>
      <c r="I28" s="990">
        <f t="shared" si="8"/>
        <v>1500</v>
      </c>
      <c r="J28" s="990">
        <f t="shared" si="8"/>
        <v>0</v>
      </c>
      <c r="K28" s="990">
        <f t="shared" si="8"/>
        <v>0</v>
      </c>
      <c r="L28" s="990">
        <f t="shared" si="8"/>
        <v>0</v>
      </c>
      <c r="M28" s="990">
        <f t="shared" si="8"/>
        <v>130</v>
      </c>
      <c r="N28" s="990">
        <f t="shared" si="8"/>
        <v>0</v>
      </c>
      <c r="O28" s="990">
        <f t="shared" si="8"/>
        <v>0</v>
      </c>
      <c r="P28" s="990">
        <f t="shared" si="8"/>
        <v>100</v>
      </c>
      <c r="Q28" s="990">
        <f t="shared" si="8"/>
        <v>0</v>
      </c>
      <c r="R28" s="992">
        <f t="shared" si="8"/>
        <v>0</v>
      </c>
      <c r="S28" s="996">
        <f t="shared" si="1"/>
        <v>32010</v>
      </c>
      <c r="T28" s="995">
        <f t="shared" si="8"/>
        <v>0</v>
      </c>
      <c r="U28" s="990">
        <f t="shared" si="8"/>
        <v>0</v>
      </c>
      <c r="V28" s="992">
        <f t="shared" si="8"/>
        <v>0</v>
      </c>
      <c r="W28" s="1071">
        <f t="shared" si="2"/>
        <v>32010</v>
      </c>
    </row>
    <row r="29" spans="1:23" s="1307" customFormat="1" ht="17.25" customHeight="1" x14ac:dyDescent="0.35">
      <c r="A29" s="1299"/>
      <c r="B29" s="1300"/>
      <c r="C29" s="1531"/>
      <c r="D29" s="317" t="s">
        <v>17</v>
      </c>
      <c r="E29" s="1529"/>
      <c r="F29" s="1301"/>
      <c r="G29" s="1302">
        <v>0</v>
      </c>
      <c r="H29" s="1302">
        <v>0</v>
      </c>
      <c r="I29" s="1302">
        <v>0</v>
      </c>
      <c r="J29" s="1302"/>
      <c r="K29" s="1302"/>
      <c r="L29" s="1302"/>
      <c r="M29" s="1302">
        <v>0</v>
      </c>
      <c r="N29" s="1302"/>
      <c r="O29" s="1302"/>
      <c r="P29" s="1302">
        <v>0</v>
      </c>
      <c r="Q29" s="1302"/>
      <c r="R29" s="1303"/>
      <c r="S29" s="996">
        <f t="shared" si="1"/>
        <v>0</v>
      </c>
      <c r="T29" s="1304"/>
      <c r="U29" s="1305"/>
      <c r="V29" s="1306"/>
      <c r="W29" s="1071">
        <f t="shared" si="2"/>
        <v>0</v>
      </c>
    </row>
    <row r="30" spans="1:23" s="315" customFormat="1" ht="17.25" customHeight="1" x14ac:dyDescent="0.35">
      <c r="A30" s="318"/>
      <c r="B30" s="322"/>
      <c r="C30" s="1531" t="s">
        <v>305</v>
      </c>
      <c r="D30" s="314" t="s">
        <v>300</v>
      </c>
      <c r="E30" s="1529" t="s">
        <v>269</v>
      </c>
      <c r="F30" s="1005"/>
      <c r="G30" s="1001"/>
      <c r="H30" s="1001"/>
      <c r="I30" s="1001">
        <v>55000</v>
      </c>
      <c r="J30" s="1001"/>
      <c r="K30" s="1001"/>
      <c r="L30" s="1001"/>
      <c r="M30" s="1001">
        <v>500</v>
      </c>
      <c r="N30" s="1001">
        <v>19500</v>
      </c>
      <c r="O30" s="1001"/>
      <c r="P30" s="1001"/>
      <c r="Q30" s="1001"/>
      <c r="R30" s="1036"/>
      <c r="S30" s="996">
        <f t="shared" si="1"/>
        <v>75000</v>
      </c>
      <c r="T30" s="1045"/>
      <c r="U30" s="1002"/>
      <c r="V30" s="1059"/>
      <c r="W30" s="1071">
        <f t="shared" si="2"/>
        <v>75000</v>
      </c>
    </row>
    <row r="31" spans="1:23" ht="17.25" customHeight="1" x14ac:dyDescent="0.35">
      <c r="A31" s="320"/>
      <c r="B31" s="323"/>
      <c r="C31" s="1531"/>
      <c r="D31" s="317" t="s">
        <v>300</v>
      </c>
      <c r="E31" s="1529"/>
      <c r="F31" s="1006"/>
      <c r="G31" s="990">
        <f t="shared" ref="G31:V31" si="9">G30+G32</f>
        <v>0</v>
      </c>
      <c r="H31" s="990">
        <f t="shared" si="9"/>
        <v>0</v>
      </c>
      <c r="I31" s="990">
        <f t="shared" si="9"/>
        <v>55000</v>
      </c>
      <c r="J31" s="990">
        <f t="shared" si="9"/>
        <v>0</v>
      </c>
      <c r="K31" s="990">
        <f t="shared" si="9"/>
        <v>0</v>
      </c>
      <c r="L31" s="990">
        <f t="shared" si="9"/>
        <v>0</v>
      </c>
      <c r="M31" s="990">
        <f t="shared" si="9"/>
        <v>500</v>
      </c>
      <c r="N31" s="990">
        <f t="shared" si="9"/>
        <v>16000</v>
      </c>
      <c r="O31" s="990">
        <f t="shared" si="9"/>
        <v>0</v>
      </c>
      <c r="P31" s="990">
        <f t="shared" si="9"/>
        <v>0</v>
      </c>
      <c r="Q31" s="990">
        <f t="shared" si="9"/>
        <v>0</v>
      </c>
      <c r="R31" s="992">
        <f t="shared" si="9"/>
        <v>0</v>
      </c>
      <c r="S31" s="996">
        <f t="shared" si="1"/>
        <v>71500</v>
      </c>
      <c r="T31" s="995">
        <f t="shared" si="9"/>
        <v>0</v>
      </c>
      <c r="U31" s="990">
        <f t="shared" si="9"/>
        <v>0</v>
      </c>
      <c r="V31" s="992">
        <f t="shared" si="9"/>
        <v>0</v>
      </c>
      <c r="W31" s="1071">
        <f t="shared" si="2"/>
        <v>71500</v>
      </c>
    </row>
    <row r="32" spans="1:23" s="325" customFormat="1" ht="17.25" customHeight="1" x14ac:dyDescent="0.4">
      <c r="A32" s="324"/>
      <c r="B32" s="1308"/>
      <c r="C32" s="1531"/>
      <c r="D32" s="317" t="s">
        <v>17</v>
      </c>
      <c r="E32" s="1529"/>
      <c r="F32" s="1209"/>
      <c r="G32" s="988"/>
      <c r="H32" s="988"/>
      <c r="I32" s="988">
        <v>0</v>
      </c>
      <c r="J32" s="988"/>
      <c r="K32" s="988"/>
      <c r="L32" s="988"/>
      <c r="M32" s="988">
        <v>0</v>
      </c>
      <c r="N32" s="988">
        <v>-3500</v>
      </c>
      <c r="O32" s="988"/>
      <c r="P32" s="988"/>
      <c r="Q32" s="988"/>
      <c r="R32" s="991"/>
      <c r="S32" s="1317">
        <f t="shared" si="1"/>
        <v>-3500</v>
      </c>
      <c r="T32" s="1447"/>
      <c r="U32" s="988"/>
      <c r="V32" s="991"/>
      <c r="W32" s="1318">
        <f t="shared" si="2"/>
        <v>-3500</v>
      </c>
    </row>
    <row r="33" spans="1:23" s="315" customFormat="1" ht="17.25" customHeight="1" x14ac:dyDescent="0.35">
      <c r="A33" s="326"/>
      <c r="B33" s="327"/>
      <c r="C33" s="1550" t="s">
        <v>306</v>
      </c>
      <c r="D33" s="314" t="s">
        <v>300</v>
      </c>
      <c r="E33" s="1529" t="s">
        <v>269</v>
      </c>
      <c r="F33" s="1010"/>
      <c r="G33" s="1001"/>
      <c r="H33" s="1001"/>
      <c r="I33" s="1001">
        <v>28000</v>
      </c>
      <c r="J33" s="1001"/>
      <c r="K33" s="1001"/>
      <c r="L33" s="1001"/>
      <c r="M33" s="1001">
        <v>63140</v>
      </c>
      <c r="N33" s="1001">
        <v>1624</v>
      </c>
      <c r="O33" s="1001"/>
      <c r="P33" s="1001"/>
      <c r="Q33" s="1001"/>
      <c r="R33" s="1036"/>
      <c r="S33" s="996">
        <f t="shared" si="1"/>
        <v>92764</v>
      </c>
      <c r="T33" s="1048"/>
      <c r="U33" s="1011"/>
      <c r="V33" s="1062"/>
      <c r="W33" s="1071">
        <f t="shared" si="2"/>
        <v>92764</v>
      </c>
    </row>
    <row r="34" spans="1:23" ht="17.25" customHeight="1" x14ac:dyDescent="0.35">
      <c r="A34" s="328"/>
      <c r="B34" s="329"/>
      <c r="C34" s="1550"/>
      <c r="D34" s="317" t="s">
        <v>300</v>
      </c>
      <c r="E34" s="1529"/>
      <c r="F34" s="1012"/>
      <c r="G34" s="990">
        <f t="shared" ref="G34:V34" si="10">G33+G35</f>
        <v>0</v>
      </c>
      <c r="H34" s="990">
        <f t="shared" si="10"/>
        <v>0</v>
      </c>
      <c r="I34" s="990">
        <f t="shared" si="10"/>
        <v>28000</v>
      </c>
      <c r="J34" s="990">
        <f t="shared" si="10"/>
        <v>0</v>
      </c>
      <c r="K34" s="990">
        <f t="shared" si="10"/>
        <v>0</v>
      </c>
      <c r="L34" s="990">
        <f t="shared" si="10"/>
        <v>0</v>
      </c>
      <c r="M34" s="990">
        <f t="shared" si="10"/>
        <v>63140</v>
      </c>
      <c r="N34" s="990">
        <f t="shared" si="10"/>
        <v>1624</v>
      </c>
      <c r="O34" s="990">
        <f t="shared" si="10"/>
        <v>0</v>
      </c>
      <c r="P34" s="990">
        <f t="shared" si="10"/>
        <v>0</v>
      </c>
      <c r="Q34" s="990">
        <f t="shared" si="10"/>
        <v>0</v>
      </c>
      <c r="R34" s="992">
        <f t="shared" si="10"/>
        <v>0</v>
      </c>
      <c r="S34" s="996">
        <f t="shared" si="1"/>
        <v>92764</v>
      </c>
      <c r="T34" s="995">
        <f t="shared" si="10"/>
        <v>0</v>
      </c>
      <c r="U34" s="990">
        <f t="shared" si="10"/>
        <v>0</v>
      </c>
      <c r="V34" s="992">
        <f t="shared" si="10"/>
        <v>0</v>
      </c>
      <c r="W34" s="1071">
        <f t="shared" si="2"/>
        <v>92764</v>
      </c>
    </row>
    <row r="35" spans="1:23" s="512" customFormat="1" ht="17.25" customHeight="1" x14ac:dyDescent="0.4">
      <c r="A35" s="1309"/>
      <c r="B35" s="1310"/>
      <c r="C35" s="1550"/>
      <c r="D35" s="317" t="s">
        <v>17</v>
      </c>
      <c r="E35" s="1529"/>
      <c r="F35" s="1311"/>
      <c r="G35" s="1013"/>
      <c r="H35" s="1013"/>
      <c r="I35" s="1013">
        <v>0</v>
      </c>
      <c r="J35" s="1013"/>
      <c r="K35" s="1013"/>
      <c r="L35" s="1013"/>
      <c r="M35" s="1013">
        <v>0</v>
      </c>
      <c r="N35" s="1013">
        <v>0</v>
      </c>
      <c r="O35" s="1013"/>
      <c r="P35" s="1013"/>
      <c r="Q35" s="1013"/>
      <c r="R35" s="1038"/>
      <c r="S35" s="997">
        <f t="shared" si="1"/>
        <v>0</v>
      </c>
      <c r="T35" s="1312"/>
      <c r="U35" s="1313"/>
      <c r="V35" s="1314"/>
      <c r="W35" s="993">
        <f t="shared" si="2"/>
        <v>0</v>
      </c>
    </row>
    <row r="36" spans="1:23" s="315" customFormat="1" ht="17.25" customHeight="1" x14ac:dyDescent="0.35">
      <c r="A36" s="318"/>
      <c r="B36" s="330"/>
      <c r="C36" s="1531" t="s">
        <v>307</v>
      </c>
      <c r="D36" s="314" t="s">
        <v>300</v>
      </c>
      <c r="E36" s="1529" t="s">
        <v>269</v>
      </c>
      <c r="F36" s="1005"/>
      <c r="G36" s="1001"/>
      <c r="H36" s="1001"/>
      <c r="I36" s="1001">
        <v>107769</v>
      </c>
      <c r="J36" s="1001"/>
      <c r="K36" s="1001"/>
      <c r="L36" s="1001"/>
      <c r="M36" s="1001">
        <v>1500</v>
      </c>
      <c r="N36" s="1001">
        <v>187958</v>
      </c>
      <c r="O36" s="1001"/>
      <c r="P36" s="1001"/>
      <c r="Q36" s="1001"/>
      <c r="R36" s="1036">
        <v>211293</v>
      </c>
      <c r="S36" s="996">
        <f t="shared" si="1"/>
        <v>508520</v>
      </c>
      <c r="T36" s="1045"/>
      <c r="U36" s="1002"/>
      <c r="V36" s="1059"/>
      <c r="W36" s="1071">
        <f t="shared" si="2"/>
        <v>508520</v>
      </c>
    </row>
    <row r="37" spans="1:23" ht="17.25" customHeight="1" x14ac:dyDescent="0.35">
      <c r="A37" s="320"/>
      <c r="B37" s="331"/>
      <c r="C37" s="1531"/>
      <c r="D37" s="317" t="s">
        <v>300</v>
      </c>
      <c r="E37" s="1529"/>
      <c r="F37" s="1006"/>
      <c r="G37" s="990">
        <f t="shared" ref="G37:R37" si="11">G36+G38</f>
        <v>0</v>
      </c>
      <c r="H37" s="990">
        <f t="shared" si="11"/>
        <v>0</v>
      </c>
      <c r="I37" s="990">
        <f t="shared" si="11"/>
        <v>107769</v>
      </c>
      <c r="J37" s="990">
        <f t="shared" si="11"/>
        <v>0</v>
      </c>
      <c r="K37" s="990">
        <f t="shared" si="11"/>
        <v>0</v>
      </c>
      <c r="L37" s="990">
        <f t="shared" si="11"/>
        <v>0</v>
      </c>
      <c r="M37" s="990">
        <f t="shared" si="11"/>
        <v>6000</v>
      </c>
      <c r="N37" s="990">
        <f t="shared" si="11"/>
        <v>187958</v>
      </c>
      <c r="O37" s="990">
        <f t="shared" si="11"/>
        <v>0</v>
      </c>
      <c r="P37" s="990">
        <f t="shared" si="11"/>
        <v>0</v>
      </c>
      <c r="Q37" s="990">
        <f t="shared" si="11"/>
        <v>0</v>
      </c>
      <c r="R37" s="992">
        <f t="shared" si="11"/>
        <v>211293</v>
      </c>
      <c r="S37" s="996">
        <f t="shared" si="1"/>
        <v>513020</v>
      </c>
      <c r="T37" s="1046"/>
      <c r="U37" s="1004"/>
      <c r="V37" s="1060"/>
      <c r="W37" s="1071">
        <f t="shared" si="2"/>
        <v>513020</v>
      </c>
    </row>
    <row r="38" spans="1:23" s="515" customFormat="1" ht="17.25" customHeight="1" x14ac:dyDescent="0.4">
      <c r="A38" s="516"/>
      <c r="B38" s="943"/>
      <c r="C38" s="1531"/>
      <c r="D38" s="939" t="s">
        <v>17</v>
      </c>
      <c r="E38" s="1529"/>
      <c r="F38" s="1209"/>
      <c r="G38" s="988"/>
      <c r="H38" s="988"/>
      <c r="I38" s="988">
        <v>0</v>
      </c>
      <c r="J38" s="988"/>
      <c r="K38" s="988"/>
      <c r="L38" s="988"/>
      <c r="M38" s="988">
        <v>4500</v>
      </c>
      <c r="N38" s="988">
        <v>0</v>
      </c>
      <c r="O38" s="988"/>
      <c r="P38" s="988"/>
      <c r="Q38" s="988"/>
      <c r="R38" s="991">
        <v>0</v>
      </c>
      <c r="S38" s="997">
        <f t="shared" si="1"/>
        <v>4500</v>
      </c>
      <c r="T38" s="994"/>
      <c r="U38" s="989"/>
      <c r="V38" s="1210"/>
      <c r="W38" s="993">
        <f t="shared" si="2"/>
        <v>4500</v>
      </c>
    </row>
    <row r="39" spans="1:23" ht="17.25" hidden="1" customHeight="1" x14ac:dyDescent="0.35">
      <c r="A39" s="320"/>
      <c r="B39" s="331"/>
      <c r="C39" s="1551" t="s">
        <v>694</v>
      </c>
      <c r="D39" s="314" t="s">
        <v>300</v>
      </c>
      <c r="E39" s="1552" t="s">
        <v>269</v>
      </c>
      <c r="F39" s="1006"/>
      <c r="G39" s="990"/>
      <c r="H39" s="990"/>
      <c r="I39" s="990"/>
      <c r="J39" s="990"/>
      <c r="K39" s="990"/>
      <c r="L39" s="990"/>
      <c r="M39" s="990"/>
      <c r="N39" s="990"/>
      <c r="O39" s="990"/>
      <c r="P39" s="990"/>
      <c r="Q39" s="990"/>
      <c r="R39" s="992"/>
      <c r="S39" s="996">
        <f t="shared" si="1"/>
        <v>0</v>
      </c>
      <c r="T39" s="1046"/>
      <c r="U39" s="1004"/>
      <c r="V39" s="1060"/>
      <c r="W39" s="1071">
        <f t="shared" si="2"/>
        <v>0</v>
      </c>
    </row>
    <row r="40" spans="1:23" ht="17.25" hidden="1" customHeight="1" x14ac:dyDescent="0.35">
      <c r="A40" s="320"/>
      <c r="B40" s="331"/>
      <c r="C40" s="1551"/>
      <c r="D40" s="317" t="s">
        <v>300</v>
      </c>
      <c r="E40" s="1552"/>
      <c r="F40" s="1006"/>
      <c r="G40" s="990">
        <f t="shared" ref="G40:V40" si="12">G39+G41</f>
        <v>0</v>
      </c>
      <c r="H40" s="990">
        <f t="shared" si="12"/>
        <v>0</v>
      </c>
      <c r="I40" s="990">
        <f t="shared" si="12"/>
        <v>0</v>
      </c>
      <c r="J40" s="990">
        <f t="shared" si="12"/>
        <v>0</v>
      </c>
      <c r="K40" s="990">
        <f t="shared" si="12"/>
        <v>0</v>
      </c>
      <c r="L40" s="990">
        <f t="shared" si="12"/>
        <v>0</v>
      </c>
      <c r="M40" s="990">
        <f t="shared" si="12"/>
        <v>0</v>
      </c>
      <c r="N40" s="990">
        <f t="shared" si="12"/>
        <v>0</v>
      </c>
      <c r="O40" s="990">
        <f t="shared" si="12"/>
        <v>0</v>
      </c>
      <c r="P40" s="990">
        <f t="shared" si="12"/>
        <v>0</v>
      </c>
      <c r="Q40" s="990">
        <f t="shared" si="12"/>
        <v>0</v>
      </c>
      <c r="R40" s="992">
        <f t="shared" si="12"/>
        <v>0</v>
      </c>
      <c r="S40" s="996">
        <f t="shared" si="1"/>
        <v>0</v>
      </c>
      <c r="T40" s="995">
        <f t="shared" si="12"/>
        <v>0</v>
      </c>
      <c r="U40" s="990">
        <f t="shared" si="12"/>
        <v>0</v>
      </c>
      <c r="V40" s="992">
        <f t="shared" si="12"/>
        <v>0</v>
      </c>
      <c r="W40" s="1071">
        <f t="shared" si="2"/>
        <v>0</v>
      </c>
    </row>
    <row r="41" spans="1:23" s="515" customFormat="1" ht="17.25" hidden="1" customHeight="1" x14ac:dyDescent="0.4">
      <c r="A41" s="516"/>
      <c r="B41" s="943"/>
      <c r="C41" s="1551"/>
      <c r="D41" s="939" t="s">
        <v>17</v>
      </c>
      <c r="E41" s="1552"/>
      <c r="F41" s="1209"/>
      <c r="G41" s="988">
        <v>0</v>
      </c>
      <c r="H41" s="988">
        <v>0</v>
      </c>
      <c r="I41" s="988"/>
      <c r="J41" s="988"/>
      <c r="K41" s="988"/>
      <c r="L41" s="988"/>
      <c r="M41" s="988">
        <v>0</v>
      </c>
      <c r="N41" s="988">
        <v>0</v>
      </c>
      <c r="O41" s="988"/>
      <c r="P41" s="988"/>
      <c r="Q41" s="988"/>
      <c r="R41" s="991"/>
      <c r="S41" s="997">
        <f t="shared" si="1"/>
        <v>0</v>
      </c>
      <c r="T41" s="994"/>
      <c r="U41" s="989"/>
      <c r="V41" s="1210"/>
      <c r="W41" s="993">
        <f t="shared" si="2"/>
        <v>0</v>
      </c>
    </row>
    <row r="42" spans="1:23" s="315" customFormat="1" ht="17.25" customHeight="1" x14ac:dyDescent="0.35">
      <c r="A42" s="318"/>
      <c r="B42" s="330"/>
      <c r="C42" s="1531" t="s">
        <v>308</v>
      </c>
      <c r="D42" s="314" t="s">
        <v>300</v>
      </c>
      <c r="E42" s="1529" t="s">
        <v>269</v>
      </c>
      <c r="F42" s="1005"/>
      <c r="G42" s="1001"/>
      <c r="H42" s="1001"/>
      <c r="I42" s="1001">
        <v>63000</v>
      </c>
      <c r="J42" s="1001"/>
      <c r="K42" s="1001"/>
      <c r="L42" s="1001"/>
      <c r="M42" s="1001"/>
      <c r="N42" s="1001"/>
      <c r="O42" s="1001"/>
      <c r="P42" s="1001"/>
      <c r="Q42" s="1001"/>
      <c r="R42" s="1036"/>
      <c r="S42" s="996">
        <f t="shared" si="1"/>
        <v>63000</v>
      </c>
      <c r="T42" s="1045"/>
      <c r="U42" s="1002"/>
      <c r="V42" s="1059"/>
      <c r="W42" s="1071">
        <f t="shared" si="2"/>
        <v>63000</v>
      </c>
    </row>
    <row r="43" spans="1:23" ht="17.25" customHeight="1" x14ac:dyDescent="0.35">
      <c r="A43" s="320"/>
      <c r="B43" s="331"/>
      <c r="C43" s="1531"/>
      <c r="D43" s="317" t="s">
        <v>300</v>
      </c>
      <c r="E43" s="1529"/>
      <c r="F43" s="1006"/>
      <c r="G43" s="990">
        <f t="shared" ref="G43:V43" si="13">G42+G44</f>
        <v>0</v>
      </c>
      <c r="H43" s="990">
        <f t="shared" si="13"/>
        <v>0</v>
      </c>
      <c r="I43" s="990">
        <f t="shared" si="13"/>
        <v>63000</v>
      </c>
      <c r="J43" s="990">
        <f t="shared" si="13"/>
        <v>0</v>
      </c>
      <c r="K43" s="990">
        <f t="shared" si="13"/>
        <v>0</v>
      </c>
      <c r="L43" s="990">
        <f t="shared" si="13"/>
        <v>0</v>
      </c>
      <c r="M43" s="990">
        <f t="shared" si="13"/>
        <v>0</v>
      </c>
      <c r="N43" s="990">
        <f t="shared" si="13"/>
        <v>0</v>
      </c>
      <c r="O43" s="990">
        <f t="shared" si="13"/>
        <v>0</v>
      </c>
      <c r="P43" s="990">
        <f t="shared" si="13"/>
        <v>0</v>
      </c>
      <c r="Q43" s="990">
        <f t="shared" si="13"/>
        <v>0</v>
      </c>
      <c r="R43" s="992">
        <f t="shared" si="13"/>
        <v>0</v>
      </c>
      <c r="S43" s="996">
        <f t="shared" si="1"/>
        <v>63000</v>
      </c>
      <c r="T43" s="995">
        <f t="shared" si="13"/>
        <v>0</v>
      </c>
      <c r="U43" s="990">
        <f t="shared" si="13"/>
        <v>0</v>
      </c>
      <c r="V43" s="992">
        <f t="shared" si="13"/>
        <v>0</v>
      </c>
      <c r="W43" s="1071">
        <f t="shared" si="2"/>
        <v>63000</v>
      </c>
    </row>
    <row r="44" spans="1:23" ht="17.25" customHeight="1" x14ac:dyDescent="0.35">
      <c r="A44" s="320"/>
      <c r="B44" s="331"/>
      <c r="C44" s="1531"/>
      <c r="D44" s="317" t="s">
        <v>17</v>
      </c>
      <c r="E44" s="1529"/>
      <c r="F44" s="1006"/>
      <c r="G44" s="990"/>
      <c r="H44" s="990"/>
      <c r="I44" s="990"/>
      <c r="J44" s="990"/>
      <c r="K44" s="990"/>
      <c r="L44" s="990"/>
      <c r="M44" s="990"/>
      <c r="N44" s="990"/>
      <c r="O44" s="990"/>
      <c r="P44" s="990"/>
      <c r="Q44" s="990"/>
      <c r="R44" s="992"/>
      <c r="S44" s="996">
        <f t="shared" si="1"/>
        <v>0</v>
      </c>
      <c r="T44" s="1046"/>
      <c r="U44" s="1004"/>
      <c r="V44" s="1060"/>
      <c r="W44" s="1071">
        <f t="shared" si="2"/>
        <v>0</v>
      </c>
    </row>
    <row r="45" spans="1:23" s="315" customFormat="1" ht="17.25" customHeight="1" x14ac:dyDescent="0.35">
      <c r="A45" s="318"/>
      <c r="B45" s="330"/>
      <c r="C45" s="1531" t="s">
        <v>309</v>
      </c>
      <c r="D45" s="314" t="s">
        <v>300</v>
      </c>
      <c r="E45" s="1529" t="s">
        <v>269</v>
      </c>
      <c r="F45" s="1005"/>
      <c r="G45" s="1001"/>
      <c r="H45" s="1001"/>
      <c r="I45" s="1001">
        <v>1500</v>
      </c>
      <c r="J45" s="1001"/>
      <c r="K45" s="1001"/>
      <c r="L45" s="1001"/>
      <c r="M45" s="1001"/>
      <c r="N45" s="1001"/>
      <c r="O45" s="1001"/>
      <c r="P45" s="1001"/>
      <c r="Q45" s="1001"/>
      <c r="R45" s="1036"/>
      <c r="S45" s="996">
        <f t="shared" si="1"/>
        <v>1500</v>
      </c>
      <c r="T45" s="1045"/>
      <c r="U45" s="1002"/>
      <c r="V45" s="1059"/>
      <c r="W45" s="1071">
        <f t="shared" si="2"/>
        <v>1500</v>
      </c>
    </row>
    <row r="46" spans="1:23" ht="17.25" customHeight="1" x14ac:dyDescent="0.35">
      <c r="A46" s="320"/>
      <c r="B46" s="331"/>
      <c r="C46" s="1531"/>
      <c r="D46" s="317" t="s">
        <v>300</v>
      </c>
      <c r="E46" s="1529"/>
      <c r="F46" s="1006"/>
      <c r="G46" s="990">
        <f t="shared" ref="G46:V46" si="14">G45+G47</f>
        <v>0</v>
      </c>
      <c r="H46" s="990">
        <f t="shared" si="14"/>
        <v>0</v>
      </c>
      <c r="I46" s="990">
        <f t="shared" si="14"/>
        <v>1500</v>
      </c>
      <c r="J46" s="990">
        <f t="shared" si="14"/>
        <v>0</v>
      </c>
      <c r="K46" s="990">
        <f t="shared" si="14"/>
        <v>0</v>
      </c>
      <c r="L46" s="990">
        <f t="shared" si="14"/>
        <v>0</v>
      </c>
      <c r="M46" s="990">
        <f t="shared" si="14"/>
        <v>0</v>
      </c>
      <c r="N46" s="990">
        <f t="shared" si="14"/>
        <v>0</v>
      </c>
      <c r="O46" s="990">
        <f t="shared" si="14"/>
        <v>0</v>
      </c>
      <c r="P46" s="990">
        <f t="shared" si="14"/>
        <v>0</v>
      </c>
      <c r="Q46" s="990">
        <f t="shared" si="14"/>
        <v>0</v>
      </c>
      <c r="R46" s="992">
        <f t="shared" si="14"/>
        <v>0</v>
      </c>
      <c r="S46" s="996">
        <f t="shared" si="1"/>
        <v>1500</v>
      </c>
      <c r="T46" s="995">
        <f t="shared" si="14"/>
        <v>0</v>
      </c>
      <c r="U46" s="990">
        <f t="shared" si="14"/>
        <v>0</v>
      </c>
      <c r="V46" s="992">
        <f t="shared" si="14"/>
        <v>0</v>
      </c>
      <c r="W46" s="1071">
        <f t="shared" si="2"/>
        <v>1500</v>
      </c>
    </row>
    <row r="47" spans="1:23" s="512" customFormat="1" ht="17.25" customHeight="1" x14ac:dyDescent="0.4">
      <c r="A47" s="510"/>
      <c r="B47" s="513"/>
      <c r="C47" s="1531"/>
      <c r="D47" s="939" t="s">
        <v>17</v>
      </c>
      <c r="E47" s="1529"/>
      <c r="F47" s="1014"/>
      <c r="G47" s="1013"/>
      <c r="H47" s="1013"/>
      <c r="I47" s="1013">
        <v>0</v>
      </c>
      <c r="J47" s="1013"/>
      <c r="K47" s="1013"/>
      <c r="L47" s="1013"/>
      <c r="M47" s="1013"/>
      <c r="N47" s="1013"/>
      <c r="O47" s="1013"/>
      <c r="P47" s="1013"/>
      <c r="Q47" s="1013"/>
      <c r="R47" s="1038"/>
      <c r="S47" s="997">
        <f t="shared" si="1"/>
        <v>0</v>
      </c>
      <c r="T47" s="1049"/>
      <c r="U47" s="1015"/>
      <c r="V47" s="1063"/>
      <c r="W47" s="993">
        <f t="shared" si="2"/>
        <v>0</v>
      </c>
    </row>
    <row r="48" spans="1:23" s="315" customFormat="1" ht="17.25" customHeight="1" x14ac:dyDescent="0.35">
      <c r="A48" s="318"/>
      <c r="B48" s="330"/>
      <c r="C48" s="1531" t="s">
        <v>310</v>
      </c>
      <c r="D48" s="314" t="s">
        <v>300</v>
      </c>
      <c r="E48" s="1529" t="s">
        <v>269</v>
      </c>
      <c r="F48" s="1005"/>
      <c r="G48" s="1001"/>
      <c r="H48" s="1001"/>
      <c r="I48" s="1001">
        <v>14500</v>
      </c>
      <c r="J48" s="1001"/>
      <c r="K48" s="1001"/>
      <c r="L48" s="1001"/>
      <c r="M48" s="1001"/>
      <c r="N48" s="1001"/>
      <c r="O48" s="1001"/>
      <c r="P48" s="1001"/>
      <c r="Q48" s="1001"/>
      <c r="R48" s="1036"/>
      <c r="S48" s="996">
        <f t="shared" si="1"/>
        <v>14500</v>
      </c>
      <c r="T48" s="1045"/>
      <c r="U48" s="1002"/>
      <c r="V48" s="1059"/>
      <c r="W48" s="1071">
        <f t="shared" si="2"/>
        <v>14500</v>
      </c>
    </row>
    <row r="49" spans="1:23" ht="17.25" customHeight="1" x14ac:dyDescent="0.35">
      <c r="A49" s="320"/>
      <c r="B49" s="331"/>
      <c r="C49" s="1531"/>
      <c r="D49" s="317" t="s">
        <v>300</v>
      </c>
      <c r="E49" s="1529"/>
      <c r="F49" s="1006"/>
      <c r="G49" s="990">
        <f t="shared" ref="G49:V49" si="15">G48+G50</f>
        <v>0</v>
      </c>
      <c r="H49" s="990">
        <f t="shared" si="15"/>
        <v>0</v>
      </c>
      <c r="I49" s="990">
        <f t="shared" si="15"/>
        <v>14500</v>
      </c>
      <c r="J49" s="990">
        <f t="shared" si="15"/>
        <v>0</v>
      </c>
      <c r="K49" s="990">
        <f t="shared" si="15"/>
        <v>0</v>
      </c>
      <c r="L49" s="990">
        <f t="shared" si="15"/>
        <v>0</v>
      </c>
      <c r="M49" s="990">
        <f t="shared" si="15"/>
        <v>0</v>
      </c>
      <c r="N49" s="990">
        <f t="shared" si="15"/>
        <v>0</v>
      </c>
      <c r="O49" s="990">
        <f t="shared" si="15"/>
        <v>0</v>
      </c>
      <c r="P49" s="990">
        <f t="shared" si="15"/>
        <v>0</v>
      </c>
      <c r="Q49" s="990">
        <f t="shared" si="15"/>
        <v>0</v>
      </c>
      <c r="R49" s="992">
        <f t="shared" si="15"/>
        <v>0</v>
      </c>
      <c r="S49" s="996">
        <f t="shared" si="1"/>
        <v>14500</v>
      </c>
      <c r="T49" s="995">
        <f t="shared" si="15"/>
        <v>0</v>
      </c>
      <c r="U49" s="990">
        <f t="shared" si="15"/>
        <v>0</v>
      </c>
      <c r="V49" s="992">
        <f t="shared" si="15"/>
        <v>0</v>
      </c>
      <c r="W49" s="1071">
        <f t="shared" si="2"/>
        <v>14500</v>
      </c>
    </row>
    <row r="50" spans="1:23" ht="17.25" customHeight="1" x14ac:dyDescent="0.35">
      <c r="A50" s="320"/>
      <c r="B50" s="331"/>
      <c r="C50" s="1531"/>
      <c r="D50" s="317" t="s">
        <v>17</v>
      </c>
      <c r="E50" s="1529"/>
      <c r="F50" s="1006"/>
      <c r="G50" s="990"/>
      <c r="H50" s="990"/>
      <c r="I50" s="990"/>
      <c r="J50" s="990"/>
      <c r="K50" s="990"/>
      <c r="L50" s="990"/>
      <c r="M50" s="990"/>
      <c r="N50" s="990"/>
      <c r="O50" s="990"/>
      <c r="P50" s="990"/>
      <c r="Q50" s="990"/>
      <c r="R50" s="992"/>
      <c r="S50" s="996">
        <f t="shared" si="1"/>
        <v>0</v>
      </c>
      <c r="T50" s="1046"/>
      <c r="U50" s="1004"/>
      <c r="V50" s="1060"/>
      <c r="W50" s="1071">
        <f t="shared" si="2"/>
        <v>0</v>
      </c>
    </row>
    <row r="51" spans="1:23" s="315" customFormat="1" ht="17.25" customHeight="1" x14ac:dyDescent="0.35">
      <c r="A51" s="318"/>
      <c r="B51" s="330"/>
      <c r="C51" s="1531" t="s">
        <v>311</v>
      </c>
      <c r="D51" s="314" t="s">
        <v>300</v>
      </c>
      <c r="E51" s="1529" t="s">
        <v>269</v>
      </c>
      <c r="F51" s="1005"/>
      <c r="G51" s="1001"/>
      <c r="H51" s="1001"/>
      <c r="I51" s="1001">
        <v>3700</v>
      </c>
      <c r="J51" s="1001"/>
      <c r="K51" s="1001"/>
      <c r="L51" s="1001"/>
      <c r="M51" s="1001"/>
      <c r="N51" s="1001"/>
      <c r="O51" s="1001"/>
      <c r="P51" s="1001"/>
      <c r="Q51" s="1001"/>
      <c r="R51" s="1036"/>
      <c r="S51" s="996">
        <f t="shared" si="1"/>
        <v>3700</v>
      </c>
      <c r="T51" s="1045"/>
      <c r="U51" s="1002"/>
      <c r="V51" s="1059"/>
      <c r="W51" s="1071">
        <f t="shared" si="2"/>
        <v>3700</v>
      </c>
    </row>
    <row r="52" spans="1:23" ht="17.25" customHeight="1" x14ac:dyDescent="0.35">
      <c r="A52" s="320"/>
      <c r="B52" s="331"/>
      <c r="C52" s="1531"/>
      <c r="D52" s="317" t="s">
        <v>300</v>
      </c>
      <c r="E52" s="1529"/>
      <c r="F52" s="1006"/>
      <c r="G52" s="990">
        <f t="shared" ref="G52:V52" si="16">G51+G53</f>
        <v>0</v>
      </c>
      <c r="H52" s="990">
        <f t="shared" si="16"/>
        <v>0</v>
      </c>
      <c r="I52" s="990">
        <f t="shared" si="16"/>
        <v>3700</v>
      </c>
      <c r="J52" s="990">
        <f t="shared" si="16"/>
        <v>0</v>
      </c>
      <c r="K52" s="990">
        <f t="shared" si="16"/>
        <v>0</v>
      </c>
      <c r="L52" s="990">
        <f t="shared" si="16"/>
        <v>0</v>
      </c>
      <c r="M52" s="990">
        <f t="shared" si="16"/>
        <v>0</v>
      </c>
      <c r="N52" s="990">
        <f t="shared" si="16"/>
        <v>0</v>
      </c>
      <c r="O52" s="990">
        <f t="shared" si="16"/>
        <v>0</v>
      </c>
      <c r="P52" s="990">
        <f t="shared" si="16"/>
        <v>0</v>
      </c>
      <c r="Q52" s="990">
        <f t="shared" si="16"/>
        <v>0</v>
      </c>
      <c r="R52" s="992">
        <f t="shared" si="16"/>
        <v>0</v>
      </c>
      <c r="S52" s="996">
        <f t="shared" si="1"/>
        <v>3700</v>
      </c>
      <c r="T52" s="995">
        <f t="shared" si="16"/>
        <v>0</v>
      </c>
      <c r="U52" s="990">
        <f t="shared" si="16"/>
        <v>0</v>
      </c>
      <c r="V52" s="992">
        <f t="shared" si="16"/>
        <v>0</v>
      </c>
      <c r="W52" s="1071">
        <f t="shared" si="2"/>
        <v>3700</v>
      </c>
    </row>
    <row r="53" spans="1:23" ht="17.25" customHeight="1" x14ac:dyDescent="0.35">
      <c r="A53" s="320"/>
      <c r="B53" s="331"/>
      <c r="C53" s="1531"/>
      <c r="D53" s="317" t="s">
        <v>17</v>
      </c>
      <c r="E53" s="1529"/>
      <c r="F53" s="1006"/>
      <c r="G53" s="990"/>
      <c r="H53" s="990"/>
      <c r="I53" s="990"/>
      <c r="J53" s="990"/>
      <c r="K53" s="990"/>
      <c r="L53" s="990"/>
      <c r="M53" s="990"/>
      <c r="N53" s="990"/>
      <c r="O53" s="990"/>
      <c r="P53" s="990"/>
      <c r="Q53" s="990"/>
      <c r="R53" s="992"/>
      <c r="S53" s="996">
        <f t="shared" si="1"/>
        <v>0</v>
      </c>
      <c r="T53" s="1046"/>
      <c r="U53" s="1004"/>
      <c r="V53" s="1060"/>
      <c r="W53" s="1071">
        <f t="shared" si="2"/>
        <v>0</v>
      </c>
    </row>
    <row r="54" spans="1:23" s="315" customFormat="1" ht="17.25" customHeight="1" x14ac:dyDescent="0.35">
      <c r="A54" s="318"/>
      <c r="B54" s="330"/>
      <c r="C54" s="1531" t="s">
        <v>312</v>
      </c>
      <c r="D54" s="314" t="s">
        <v>300</v>
      </c>
      <c r="E54" s="1529" t="s">
        <v>269</v>
      </c>
      <c r="F54" s="1005"/>
      <c r="G54" s="1001"/>
      <c r="H54" s="1001"/>
      <c r="I54" s="1001">
        <v>42000</v>
      </c>
      <c r="J54" s="1001"/>
      <c r="K54" s="1001"/>
      <c r="L54" s="1001"/>
      <c r="M54" s="1001">
        <v>10500</v>
      </c>
      <c r="N54" s="1001"/>
      <c r="O54" s="1001"/>
      <c r="P54" s="1001"/>
      <c r="Q54" s="1001"/>
      <c r="R54" s="1036"/>
      <c r="S54" s="996">
        <f t="shared" si="1"/>
        <v>52500</v>
      </c>
      <c r="T54" s="1045"/>
      <c r="U54" s="1002"/>
      <c r="V54" s="1059"/>
      <c r="W54" s="1071">
        <f t="shared" si="2"/>
        <v>52500</v>
      </c>
    </row>
    <row r="55" spans="1:23" ht="17.25" customHeight="1" x14ac:dyDescent="0.35">
      <c r="A55" s="320"/>
      <c r="B55" s="331"/>
      <c r="C55" s="1531"/>
      <c r="D55" s="317" t="s">
        <v>300</v>
      </c>
      <c r="E55" s="1529"/>
      <c r="F55" s="1006"/>
      <c r="G55" s="990">
        <f t="shared" ref="G55:V55" si="17">G54+G56</f>
        <v>0</v>
      </c>
      <c r="H55" s="990">
        <f t="shared" si="17"/>
        <v>0</v>
      </c>
      <c r="I55" s="990">
        <f t="shared" si="17"/>
        <v>49076</v>
      </c>
      <c r="J55" s="990">
        <f t="shared" si="17"/>
        <v>0</v>
      </c>
      <c r="K55" s="990">
        <f t="shared" si="17"/>
        <v>0</v>
      </c>
      <c r="L55" s="990">
        <f t="shared" si="17"/>
        <v>0</v>
      </c>
      <c r="M55" s="990">
        <f t="shared" si="17"/>
        <v>6000</v>
      </c>
      <c r="N55" s="990">
        <f t="shared" si="17"/>
        <v>0</v>
      </c>
      <c r="O55" s="990">
        <f t="shared" si="17"/>
        <v>0</v>
      </c>
      <c r="P55" s="990">
        <f t="shared" si="17"/>
        <v>0</v>
      </c>
      <c r="Q55" s="990">
        <f t="shared" si="17"/>
        <v>0</v>
      </c>
      <c r="R55" s="992">
        <f t="shared" si="17"/>
        <v>0</v>
      </c>
      <c r="S55" s="996">
        <f t="shared" si="1"/>
        <v>55076</v>
      </c>
      <c r="T55" s="995">
        <f t="shared" si="17"/>
        <v>0</v>
      </c>
      <c r="U55" s="990">
        <f t="shared" si="17"/>
        <v>0</v>
      </c>
      <c r="V55" s="992">
        <f t="shared" si="17"/>
        <v>0</v>
      </c>
      <c r="W55" s="1071">
        <f t="shared" si="2"/>
        <v>55076</v>
      </c>
    </row>
    <row r="56" spans="1:23" s="515" customFormat="1" ht="17.25" customHeight="1" x14ac:dyDescent="0.4">
      <c r="A56" s="1358"/>
      <c r="B56" s="1359"/>
      <c r="C56" s="1531"/>
      <c r="D56" s="1200" t="s">
        <v>17</v>
      </c>
      <c r="E56" s="1529"/>
      <c r="F56" s="1209"/>
      <c r="G56" s="988"/>
      <c r="H56" s="988"/>
      <c r="I56" s="988">
        <v>7076</v>
      </c>
      <c r="J56" s="988"/>
      <c r="K56" s="988"/>
      <c r="L56" s="988"/>
      <c r="M56" s="988">
        <v>-4500</v>
      </c>
      <c r="N56" s="988"/>
      <c r="O56" s="988"/>
      <c r="P56" s="988"/>
      <c r="Q56" s="988"/>
      <c r="R56" s="991"/>
      <c r="S56" s="1317">
        <f t="shared" si="1"/>
        <v>2576</v>
      </c>
      <c r="T56" s="1447"/>
      <c r="U56" s="988"/>
      <c r="V56" s="991"/>
      <c r="W56" s="1318">
        <f t="shared" si="2"/>
        <v>2576</v>
      </c>
    </row>
    <row r="57" spans="1:23" s="315" customFormat="1" ht="17.25" customHeight="1" x14ac:dyDescent="0.35">
      <c r="A57" s="318"/>
      <c r="B57" s="330"/>
      <c r="C57" s="1531" t="s">
        <v>313</v>
      </c>
      <c r="D57" s="314" t="s">
        <v>300</v>
      </c>
      <c r="E57" s="1529" t="s">
        <v>269</v>
      </c>
      <c r="F57" s="1005"/>
      <c r="G57" s="1001"/>
      <c r="H57" s="1001"/>
      <c r="I57" s="1001">
        <v>12000</v>
      </c>
      <c r="J57" s="1001"/>
      <c r="K57" s="1001"/>
      <c r="L57" s="1001"/>
      <c r="M57" s="1001"/>
      <c r="N57" s="1001"/>
      <c r="O57" s="1001"/>
      <c r="P57" s="1001"/>
      <c r="Q57" s="1001"/>
      <c r="R57" s="1036"/>
      <c r="S57" s="996">
        <f t="shared" si="1"/>
        <v>12000</v>
      </c>
      <c r="T57" s="1045"/>
      <c r="U57" s="1002"/>
      <c r="V57" s="1059"/>
      <c r="W57" s="1071">
        <f t="shared" si="2"/>
        <v>12000</v>
      </c>
    </row>
    <row r="58" spans="1:23" ht="17.25" customHeight="1" x14ac:dyDescent="0.35">
      <c r="A58" s="320"/>
      <c r="B58" s="331"/>
      <c r="C58" s="1531"/>
      <c r="D58" s="317" t="s">
        <v>300</v>
      </c>
      <c r="E58" s="1529"/>
      <c r="F58" s="1006"/>
      <c r="G58" s="990">
        <f t="shared" ref="G58:V58" si="18">G57+G59</f>
        <v>0</v>
      </c>
      <c r="H58" s="990">
        <f t="shared" si="18"/>
        <v>0</v>
      </c>
      <c r="I58" s="990">
        <f t="shared" si="18"/>
        <v>12000</v>
      </c>
      <c r="J58" s="990">
        <f t="shared" si="18"/>
        <v>0</v>
      </c>
      <c r="K58" s="990">
        <f t="shared" si="18"/>
        <v>0</v>
      </c>
      <c r="L58" s="990">
        <f t="shared" si="18"/>
        <v>0</v>
      </c>
      <c r="M58" s="990">
        <f t="shared" si="18"/>
        <v>0</v>
      </c>
      <c r="N58" s="990">
        <f t="shared" si="18"/>
        <v>0</v>
      </c>
      <c r="O58" s="990">
        <f t="shared" si="18"/>
        <v>0</v>
      </c>
      <c r="P58" s="990">
        <f t="shared" si="18"/>
        <v>0</v>
      </c>
      <c r="Q58" s="990">
        <f t="shared" si="18"/>
        <v>0</v>
      </c>
      <c r="R58" s="992">
        <f t="shared" si="18"/>
        <v>0</v>
      </c>
      <c r="S58" s="996">
        <f t="shared" si="1"/>
        <v>12000</v>
      </c>
      <c r="T58" s="995">
        <f t="shared" si="18"/>
        <v>0</v>
      </c>
      <c r="U58" s="990">
        <f t="shared" si="18"/>
        <v>0</v>
      </c>
      <c r="V58" s="992">
        <f t="shared" si="18"/>
        <v>0</v>
      </c>
      <c r="W58" s="1071">
        <f t="shared" si="2"/>
        <v>12000</v>
      </c>
    </row>
    <row r="59" spans="1:23" ht="17.25" customHeight="1" x14ac:dyDescent="0.35">
      <c r="A59" s="320"/>
      <c r="B59" s="331"/>
      <c r="C59" s="1531"/>
      <c r="D59" s="317" t="s">
        <v>17</v>
      </c>
      <c r="E59" s="1529"/>
      <c r="F59" s="1006"/>
      <c r="G59" s="990"/>
      <c r="H59" s="990"/>
      <c r="I59" s="990">
        <v>0</v>
      </c>
      <c r="J59" s="990"/>
      <c r="K59" s="990"/>
      <c r="L59" s="990"/>
      <c r="M59" s="990"/>
      <c r="N59" s="990"/>
      <c r="O59" s="990"/>
      <c r="P59" s="990"/>
      <c r="Q59" s="990"/>
      <c r="R59" s="992"/>
      <c r="S59" s="996">
        <f t="shared" si="1"/>
        <v>0</v>
      </c>
      <c r="T59" s="995"/>
      <c r="U59" s="990"/>
      <c r="V59" s="992"/>
      <c r="W59" s="1071">
        <f t="shared" si="2"/>
        <v>0</v>
      </c>
    </row>
    <row r="60" spans="1:23" s="315" customFormat="1" ht="17.25" customHeight="1" x14ac:dyDescent="0.35">
      <c r="A60" s="318"/>
      <c r="B60" s="330"/>
      <c r="C60" s="1531" t="s">
        <v>314</v>
      </c>
      <c r="D60" s="314" t="s">
        <v>300</v>
      </c>
      <c r="E60" s="1529" t="s">
        <v>269</v>
      </c>
      <c r="F60" s="1005"/>
      <c r="G60" s="1001"/>
      <c r="H60" s="1001"/>
      <c r="I60" s="1001">
        <v>3571</v>
      </c>
      <c r="J60" s="1001"/>
      <c r="K60" s="1001"/>
      <c r="L60" s="1001"/>
      <c r="M60" s="1001">
        <v>3429</v>
      </c>
      <c r="N60" s="1001"/>
      <c r="O60" s="1001"/>
      <c r="P60" s="1001"/>
      <c r="Q60" s="1001"/>
      <c r="R60" s="1036"/>
      <c r="S60" s="996">
        <f t="shared" si="1"/>
        <v>7000</v>
      </c>
      <c r="T60" s="1045"/>
      <c r="U60" s="1002"/>
      <c r="V60" s="1059"/>
      <c r="W60" s="1071">
        <f t="shared" si="2"/>
        <v>7000</v>
      </c>
    </row>
    <row r="61" spans="1:23" ht="17.25" customHeight="1" x14ac:dyDescent="0.35">
      <c r="A61" s="320"/>
      <c r="B61" s="331"/>
      <c r="C61" s="1531"/>
      <c r="D61" s="317" t="s">
        <v>300</v>
      </c>
      <c r="E61" s="1529"/>
      <c r="F61" s="1006"/>
      <c r="G61" s="990">
        <f t="shared" ref="G61:V61" si="19">G60+G62</f>
        <v>0</v>
      </c>
      <c r="H61" s="990">
        <f t="shared" si="19"/>
        <v>0</v>
      </c>
      <c r="I61" s="990">
        <f t="shared" si="19"/>
        <v>3571</v>
      </c>
      <c r="J61" s="990">
        <f t="shared" si="19"/>
        <v>0</v>
      </c>
      <c r="K61" s="990">
        <f t="shared" si="19"/>
        <v>0</v>
      </c>
      <c r="L61" s="990">
        <f t="shared" si="19"/>
        <v>0</v>
      </c>
      <c r="M61" s="990">
        <f t="shared" si="19"/>
        <v>3429</v>
      </c>
      <c r="N61" s="990">
        <f t="shared" si="19"/>
        <v>0</v>
      </c>
      <c r="O61" s="990">
        <f t="shared" si="19"/>
        <v>0</v>
      </c>
      <c r="P61" s="990">
        <f t="shared" si="19"/>
        <v>0</v>
      </c>
      <c r="Q61" s="990">
        <f t="shared" si="19"/>
        <v>0</v>
      </c>
      <c r="R61" s="992">
        <f t="shared" si="19"/>
        <v>0</v>
      </c>
      <c r="S61" s="996">
        <f t="shared" si="1"/>
        <v>7000</v>
      </c>
      <c r="T61" s="995">
        <f t="shared" si="19"/>
        <v>0</v>
      </c>
      <c r="U61" s="990">
        <f t="shared" si="19"/>
        <v>0</v>
      </c>
      <c r="V61" s="992">
        <f t="shared" si="19"/>
        <v>0</v>
      </c>
      <c r="W61" s="1071">
        <f t="shared" si="2"/>
        <v>7000</v>
      </c>
    </row>
    <row r="62" spans="1:23" s="512" customFormat="1" ht="17.25" customHeight="1" x14ac:dyDescent="0.4">
      <c r="A62" s="1315"/>
      <c r="B62" s="1316"/>
      <c r="C62" s="1531"/>
      <c r="D62" s="1200" t="s">
        <v>17</v>
      </c>
      <c r="E62" s="1529"/>
      <c r="F62" s="1014"/>
      <c r="G62" s="1013"/>
      <c r="H62" s="1013"/>
      <c r="I62" s="1013">
        <v>0</v>
      </c>
      <c r="J62" s="1013"/>
      <c r="K62" s="1013"/>
      <c r="L62" s="1013"/>
      <c r="M62" s="1013">
        <v>0</v>
      </c>
      <c r="N62" s="1013"/>
      <c r="O62" s="1013"/>
      <c r="P62" s="1013"/>
      <c r="Q62" s="1013"/>
      <c r="R62" s="1038"/>
      <c r="S62" s="1317">
        <f t="shared" si="1"/>
        <v>0</v>
      </c>
      <c r="T62" s="1086"/>
      <c r="U62" s="1013"/>
      <c r="V62" s="1038"/>
      <c r="W62" s="1318">
        <f t="shared" si="2"/>
        <v>0</v>
      </c>
    </row>
    <row r="63" spans="1:23" s="315" customFormat="1" ht="17.25" customHeight="1" x14ac:dyDescent="0.35">
      <c r="A63" s="318"/>
      <c r="B63" s="330"/>
      <c r="C63" s="1531" t="s">
        <v>315</v>
      </c>
      <c r="D63" s="314" t="s">
        <v>300</v>
      </c>
      <c r="E63" s="1529" t="s">
        <v>269</v>
      </c>
      <c r="F63" s="1005"/>
      <c r="G63" s="1001">
        <v>926</v>
      </c>
      <c r="H63" s="1001">
        <v>269</v>
      </c>
      <c r="I63" s="1001">
        <v>193527</v>
      </c>
      <c r="J63" s="1001"/>
      <c r="K63" s="1001"/>
      <c r="L63" s="1001"/>
      <c r="M63" s="1001">
        <v>14223</v>
      </c>
      <c r="N63" s="1001"/>
      <c r="O63" s="1001"/>
      <c r="P63" s="1001"/>
      <c r="Q63" s="1001"/>
      <c r="R63" s="1036"/>
      <c r="S63" s="996">
        <f t="shared" si="1"/>
        <v>208945</v>
      </c>
      <c r="T63" s="1045"/>
      <c r="U63" s="1002"/>
      <c r="V63" s="1059"/>
      <c r="W63" s="1071">
        <f t="shared" si="2"/>
        <v>208945</v>
      </c>
    </row>
    <row r="64" spans="1:23" ht="17.25" customHeight="1" x14ac:dyDescent="0.35">
      <c r="A64" s="320"/>
      <c r="B64" s="331"/>
      <c r="C64" s="1531"/>
      <c r="D64" s="317" t="s">
        <v>300</v>
      </c>
      <c r="E64" s="1529"/>
      <c r="F64" s="1006"/>
      <c r="G64" s="990">
        <f t="shared" ref="G64:V64" si="20">G63+G65</f>
        <v>926</v>
      </c>
      <c r="H64" s="990">
        <f t="shared" si="20"/>
        <v>269</v>
      </c>
      <c r="I64" s="990">
        <f>I63+I65</f>
        <v>193527</v>
      </c>
      <c r="J64" s="990">
        <f t="shared" si="20"/>
        <v>0</v>
      </c>
      <c r="K64" s="990">
        <f t="shared" si="20"/>
        <v>0</v>
      </c>
      <c r="L64" s="990">
        <f t="shared" si="20"/>
        <v>0</v>
      </c>
      <c r="M64" s="990">
        <f t="shared" si="20"/>
        <v>14223</v>
      </c>
      <c r="N64" s="990">
        <f t="shared" si="20"/>
        <v>0</v>
      </c>
      <c r="O64" s="990">
        <f t="shared" si="20"/>
        <v>0</v>
      </c>
      <c r="P64" s="990">
        <f t="shared" si="20"/>
        <v>0</v>
      </c>
      <c r="Q64" s="990">
        <f t="shared" si="20"/>
        <v>0</v>
      </c>
      <c r="R64" s="992">
        <f t="shared" si="20"/>
        <v>0</v>
      </c>
      <c r="S64" s="996">
        <f t="shared" si="1"/>
        <v>208945</v>
      </c>
      <c r="T64" s="995">
        <f t="shared" si="20"/>
        <v>0</v>
      </c>
      <c r="U64" s="990">
        <f t="shared" si="20"/>
        <v>0</v>
      </c>
      <c r="V64" s="992">
        <f t="shared" si="20"/>
        <v>0</v>
      </c>
      <c r="W64" s="1071">
        <f t="shared" si="2"/>
        <v>208945</v>
      </c>
    </row>
    <row r="65" spans="1:23" s="515" customFormat="1" ht="17.25" customHeight="1" x14ac:dyDescent="0.4">
      <c r="A65" s="516"/>
      <c r="B65" s="943"/>
      <c r="C65" s="1531"/>
      <c r="D65" s="939" t="s">
        <v>17</v>
      </c>
      <c r="E65" s="1529"/>
      <c r="F65" s="1209"/>
      <c r="G65" s="988">
        <v>0</v>
      </c>
      <c r="H65" s="988">
        <v>0</v>
      </c>
      <c r="I65" s="988">
        <v>0</v>
      </c>
      <c r="J65" s="988"/>
      <c r="K65" s="988"/>
      <c r="L65" s="988"/>
      <c r="M65" s="988">
        <v>0</v>
      </c>
      <c r="N65" s="988">
        <v>0</v>
      </c>
      <c r="O65" s="988"/>
      <c r="P65" s="988"/>
      <c r="Q65" s="988"/>
      <c r="R65" s="991">
        <v>0</v>
      </c>
      <c r="S65" s="997">
        <f t="shared" si="1"/>
        <v>0</v>
      </c>
      <c r="T65" s="994"/>
      <c r="U65" s="989"/>
      <c r="V65" s="1210"/>
      <c r="W65" s="993">
        <f t="shared" si="2"/>
        <v>0</v>
      </c>
    </row>
    <row r="66" spans="1:23" s="315" customFormat="1" ht="17.25" customHeight="1" x14ac:dyDescent="0.35">
      <c r="A66" s="318"/>
      <c r="B66" s="330"/>
      <c r="C66" s="1531" t="s">
        <v>316</v>
      </c>
      <c r="D66" s="314" t="s">
        <v>300</v>
      </c>
      <c r="E66" s="1529" t="s">
        <v>269</v>
      </c>
      <c r="F66" s="1005">
        <v>3</v>
      </c>
      <c r="G66" s="1001">
        <v>3083</v>
      </c>
      <c r="H66" s="1001">
        <v>693</v>
      </c>
      <c r="I66" s="1001">
        <v>3500</v>
      </c>
      <c r="J66" s="1001"/>
      <c r="K66" s="1001"/>
      <c r="L66" s="1001"/>
      <c r="M66" s="1001"/>
      <c r="N66" s="1001"/>
      <c r="O66" s="1001"/>
      <c r="P66" s="1001"/>
      <c r="Q66" s="1001"/>
      <c r="R66" s="1036"/>
      <c r="S66" s="996">
        <f t="shared" si="1"/>
        <v>7276</v>
      </c>
      <c r="T66" s="1045"/>
      <c r="U66" s="1002"/>
      <c r="V66" s="1059"/>
      <c r="W66" s="1071">
        <f t="shared" si="2"/>
        <v>7276</v>
      </c>
    </row>
    <row r="67" spans="1:23" ht="17.25" customHeight="1" x14ac:dyDescent="0.35">
      <c r="A67" s="320"/>
      <c r="B67" s="331"/>
      <c r="C67" s="1531"/>
      <c r="D67" s="317" t="s">
        <v>300</v>
      </c>
      <c r="E67" s="1529"/>
      <c r="F67" s="1006"/>
      <c r="G67" s="990">
        <f t="shared" ref="G67:M67" si="21">G66+G68</f>
        <v>3083</v>
      </c>
      <c r="H67" s="990">
        <f t="shared" si="21"/>
        <v>693</v>
      </c>
      <c r="I67" s="990">
        <f t="shared" si="21"/>
        <v>3500</v>
      </c>
      <c r="J67" s="990">
        <f t="shared" si="21"/>
        <v>0</v>
      </c>
      <c r="K67" s="990">
        <f t="shared" si="21"/>
        <v>0</v>
      </c>
      <c r="L67" s="990">
        <f t="shared" si="21"/>
        <v>0</v>
      </c>
      <c r="M67" s="990">
        <f t="shared" si="21"/>
        <v>0</v>
      </c>
      <c r="N67" s="990"/>
      <c r="O67" s="990"/>
      <c r="P67" s="990"/>
      <c r="Q67" s="990"/>
      <c r="R67" s="992"/>
      <c r="S67" s="996">
        <f t="shared" si="1"/>
        <v>7276</v>
      </c>
      <c r="T67" s="995">
        <f>T66+T68</f>
        <v>0</v>
      </c>
      <c r="U67" s="990">
        <f>U66+U68</f>
        <v>0</v>
      </c>
      <c r="V67" s="992">
        <f>V66+V68</f>
        <v>0</v>
      </c>
      <c r="W67" s="1071">
        <f t="shared" si="2"/>
        <v>7276</v>
      </c>
    </row>
    <row r="68" spans="1:23" s="515" customFormat="1" ht="17.25" customHeight="1" x14ac:dyDescent="0.4">
      <c r="A68" s="516"/>
      <c r="B68" s="943"/>
      <c r="C68" s="1531"/>
      <c r="D68" s="939" t="s">
        <v>17</v>
      </c>
      <c r="E68" s="1529"/>
      <c r="F68" s="1209"/>
      <c r="G68" s="988"/>
      <c r="H68" s="988"/>
      <c r="I68" s="988">
        <v>0</v>
      </c>
      <c r="J68" s="988"/>
      <c r="K68" s="988"/>
      <c r="L68" s="988"/>
      <c r="M68" s="988">
        <v>0</v>
      </c>
      <c r="N68" s="988"/>
      <c r="O68" s="988"/>
      <c r="P68" s="988"/>
      <c r="Q68" s="988"/>
      <c r="R68" s="991"/>
      <c r="S68" s="997">
        <f t="shared" si="1"/>
        <v>0</v>
      </c>
      <c r="T68" s="994"/>
      <c r="U68" s="989"/>
      <c r="V68" s="1210"/>
      <c r="W68" s="993">
        <f t="shared" si="2"/>
        <v>0</v>
      </c>
    </row>
    <row r="69" spans="1:23" s="315" customFormat="1" ht="17.25" customHeight="1" x14ac:dyDescent="0.35">
      <c r="A69" s="318"/>
      <c r="B69" s="330"/>
      <c r="C69" s="1531" t="s">
        <v>317</v>
      </c>
      <c r="D69" s="314" t="s">
        <v>300</v>
      </c>
      <c r="E69" s="1529" t="s">
        <v>269</v>
      </c>
      <c r="F69" s="1005"/>
      <c r="G69" s="1001"/>
      <c r="H69" s="1001"/>
      <c r="I69" s="1001">
        <v>2005</v>
      </c>
      <c r="J69" s="1001"/>
      <c r="K69" s="1001"/>
      <c r="L69" s="1001"/>
      <c r="M69" s="1001"/>
      <c r="N69" s="1001"/>
      <c r="O69" s="1001"/>
      <c r="P69" s="1001"/>
      <c r="Q69" s="1001"/>
      <c r="R69" s="1036"/>
      <c r="S69" s="996">
        <f t="shared" si="1"/>
        <v>2005</v>
      </c>
      <c r="T69" s="1045"/>
      <c r="U69" s="1002"/>
      <c r="V69" s="1059"/>
      <c r="W69" s="1071">
        <f t="shared" si="2"/>
        <v>2005</v>
      </c>
    </row>
    <row r="70" spans="1:23" ht="17.25" customHeight="1" x14ac:dyDescent="0.35">
      <c r="A70" s="320"/>
      <c r="B70" s="331"/>
      <c r="C70" s="1531"/>
      <c r="D70" s="317" t="s">
        <v>300</v>
      </c>
      <c r="E70" s="1529"/>
      <c r="F70" s="1006"/>
      <c r="G70" s="990">
        <f t="shared" ref="G70:V70" si="22">G69+G71</f>
        <v>0</v>
      </c>
      <c r="H70" s="990">
        <f t="shared" si="22"/>
        <v>0</v>
      </c>
      <c r="I70" s="990">
        <f t="shared" si="22"/>
        <v>2005</v>
      </c>
      <c r="J70" s="990">
        <f t="shared" si="22"/>
        <v>0</v>
      </c>
      <c r="K70" s="990">
        <f t="shared" si="22"/>
        <v>0</v>
      </c>
      <c r="L70" s="990">
        <f t="shared" si="22"/>
        <v>0</v>
      </c>
      <c r="M70" s="990">
        <f t="shared" si="22"/>
        <v>0</v>
      </c>
      <c r="N70" s="990">
        <f t="shared" si="22"/>
        <v>0</v>
      </c>
      <c r="O70" s="990">
        <f t="shared" si="22"/>
        <v>0</v>
      </c>
      <c r="P70" s="990">
        <f t="shared" si="22"/>
        <v>0</v>
      </c>
      <c r="Q70" s="990">
        <f t="shared" si="22"/>
        <v>0</v>
      </c>
      <c r="R70" s="992">
        <f t="shared" si="22"/>
        <v>0</v>
      </c>
      <c r="S70" s="996">
        <f t="shared" si="1"/>
        <v>2005</v>
      </c>
      <c r="T70" s="995">
        <f t="shared" si="22"/>
        <v>0</v>
      </c>
      <c r="U70" s="990">
        <f t="shared" si="22"/>
        <v>0</v>
      </c>
      <c r="V70" s="992">
        <f t="shared" si="22"/>
        <v>0</v>
      </c>
      <c r="W70" s="1071">
        <f t="shared" si="2"/>
        <v>2005</v>
      </c>
    </row>
    <row r="71" spans="1:23" ht="17.25" customHeight="1" x14ac:dyDescent="0.35">
      <c r="A71" s="320"/>
      <c r="B71" s="331"/>
      <c r="C71" s="1531"/>
      <c r="D71" s="317" t="s">
        <v>17</v>
      </c>
      <c r="E71" s="1529"/>
      <c r="F71" s="1006"/>
      <c r="G71" s="990"/>
      <c r="H71" s="990"/>
      <c r="I71" s="990"/>
      <c r="J71" s="990"/>
      <c r="K71" s="990"/>
      <c r="L71" s="990"/>
      <c r="M71" s="990"/>
      <c r="N71" s="990"/>
      <c r="O71" s="990"/>
      <c r="P71" s="990"/>
      <c r="Q71" s="990"/>
      <c r="R71" s="992"/>
      <c r="S71" s="996">
        <f t="shared" si="1"/>
        <v>0</v>
      </c>
      <c r="T71" s="1046"/>
      <c r="U71" s="1004"/>
      <c r="V71" s="1060"/>
      <c r="W71" s="1071">
        <f t="shared" si="2"/>
        <v>0</v>
      </c>
    </row>
    <row r="72" spans="1:23" s="315" customFormat="1" ht="17.25" customHeight="1" x14ac:dyDescent="0.35">
      <c r="A72" s="318"/>
      <c r="B72" s="330"/>
      <c r="C72" s="1531" t="s">
        <v>327</v>
      </c>
      <c r="D72" s="314" t="s">
        <v>300</v>
      </c>
      <c r="E72" s="1529" t="s">
        <v>269</v>
      </c>
      <c r="F72" s="1005"/>
      <c r="G72" s="1001"/>
      <c r="H72" s="1001"/>
      <c r="I72" s="1001">
        <v>3000</v>
      </c>
      <c r="J72" s="1001"/>
      <c r="K72" s="1001"/>
      <c r="L72" s="1001"/>
      <c r="M72" s="1001"/>
      <c r="N72" s="1001"/>
      <c r="O72" s="1001"/>
      <c r="P72" s="1001"/>
      <c r="Q72" s="1001"/>
      <c r="R72" s="1036"/>
      <c r="S72" s="996">
        <f t="shared" si="1"/>
        <v>3000</v>
      </c>
      <c r="T72" s="1045"/>
      <c r="U72" s="1002"/>
      <c r="V72" s="1059">
        <v>37510</v>
      </c>
      <c r="W72" s="1071">
        <f t="shared" si="2"/>
        <v>40510</v>
      </c>
    </row>
    <row r="73" spans="1:23" ht="17.25" customHeight="1" x14ac:dyDescent="0.35">
      <c r="A73" s="320"/>
      <c r="B73" s="331"/>
      <c r="C73" s="1531"/>
      <c r="D73" s="317" t="s">
        <v>300</v>
      </c>
      <c r="E73" s="1529"/>
      <c r="F73" s="1006"/>
      <c r="G73" s="990">
        <f t="shared" ref="G73:V73" si="23">G72+G74</f>
        <v>0</v>
      </c>
      <c r="H73" s="990">
        <f t="shared" si="23"/>
        <v>0</v>
      </c>
      <c r="I73" s="990">
        <f t="shared" si="23"/>
        <v>3000</v>
      </c>
      <c r="J73" s="990">
        <f t="shared" si="23"/>
        <v>0</v>
      </c>
      <c r="K73" s="990">
        <f t="shared" si="23"/>
        <v>0</v>
      </c>
      <c r="L73" s="990">
        <f t="shared" si="23"/>
        <v>0</v>
      </c>
      <c r="M73" s="990">
        <f t="shared" si="23"/>
        <v>0</v>
      </c>
      <c r="N73" s="990">
        <f t="shared" si="23"/>
        <v>0</v>
      </c>
      <c r="O73" s="990">
        <f t="shared" si="23"/>
        <v>0</v>
      </c>
      <c r="P73" s="990">
        <f t="shared" si="23"/>
        <v>0</v>
      </c>
      <c r="Q73" s="990">
        <f t="shared" si="23"/>
        <v>0</v>
      </c>
      <c r="R73" s="992">
        <f t="shared" si="23"/>
        <v>0</v>
      </c>
      <c r="S73" s="996">
        <f t="shared" si="1"/>
        <v>3000</v>
      </c>
      <c r="T73" s="995">
        <f t="shared" si="23"/>
        <v>0</v>
      </c>
      <c r="U73" s="990">
        <f t="shared" si="23"/>
        <v>0</v>
      </c>
      <c r="V73" s="992">
        <f t="shared" si="23"/>
        <v>37510</v>
      </c>
      <c r="W73" s="1071">
        <f t="shared" si="2"/>
        <v>40510</v>
      </c>
    </row>
    <row r="74" spans="1:23" ht="17.25" customHeight="1" x14ac:dyDescent="0.35">
      <c r="A74" s="320"/>
      <c r="B74" s="331"/>
      <c r="C74" s="1531"/>
      <c r="D74" s="317" t="s">
        <v>17</v>
      </c>
      <c r="E74" s="1529"/>
      <c r="F74" s="1006"/>
      <c r="G74" s="990"/>
      <c r="H74" s="990"/>
      <c r="I74" s="990"/>
      <c r="J74" s="990"/>
      <c r="K74" s="990"/>
      <c r="L74" s="990"/>
      <c r="M74" s="990"/>
      <c r="N74" s="990"/>
      <c r="O74" s="990"/>
      <c r="P74" s="990"/>
      <c r="Q74" s="990"/>
      <c r="R74" s="992"/>
      <c r="S74" s="996">
        <f t="shared" ref="S74:S137" si="24">SUM(G74:R74)</f>
        <v>0</v>
      </c>
      <c r="T74" s="1046"/>
      <c r="U74" s="1004"/>
      <c r="V74" s="1060"/>
      <c r="W74" s="1071">
        <f t="shared" ref="W74:W137" si="25">SUM(S74:V74)</f>
        <v>0</v>
      </c>
    </row>
    <row r="75" spans="1:23" s="315" customFormat="1" ht="17.25" customHeight="1" x14ac:dyDescent="0.35">
      <c r="A75" s="318"/>
      <c r="B75" s="330"/>
      <c r="C75" s="1531" t="s">
        <v>318</v>
      </c>
      <c r="D75" s="314" t="s">
        <v>300</v>
      </c>
      <c r="E75" s="1529" t="s">
        <v>269</v>
      </c>
      <c r="F75" s="1005"/>
      <c r="G75" s="1001"/>
      <c r="H75" s="1001"/>
      <c r="I75" s="1001">
        <v>938</v>
      </c>
      <c r="J75" s="1001"/>
      <c r="K75" s="1001"/>
      <c r="L75" s="1001"/>
      <c r="M75" s="1001"/>
      <c r="N75" s="1001"/>
      <c r="O75" s="1001"/>
      <c r="P75" s="1001"/>
      <c r="Q75" s="1001"/>
      <c r="R75" s="1036"/>
      <c r="S75" s="996">
        <f t="shared" si="24"/>
        <v>938</v>
      </c>
      <c r="T75" s="1045"/>
      <c r="U75" s="1002"/>
      <c r="V75" s="1059"/>
      <c r="W75" s="1071">
        <f t="shared" si="25"/>
        <v>938</v>
      </c>
    </row>
    <row r="76" spans="1:23" ht="17.25" customHeight="1" x14ac:dyDescent="0.35">
      <c r="A76" s="320"/>
      <c r="B76" s="331"/>
      <c r="C76" s="1531"/>
      <c r="D76" s="317" t="s">
        <v>300</v>
      </c>
      <c r="E76" s="1529"/>
      <c r="F76" s="1006"/>
      <c r="G76" s="990">
        <f t="shared" ref="G76:V76" si="26">G75+G77</f>
        <v>0</v>
      </c>
      <c r="H76" s="990">
        <f t="shared" si="26"/>
        <v>0</v>
      </c>
      <c r="I76" s="990">
        <f t="shared" si="26"/>
        <v>938</v>
      </c>
      <c r="J76" s="990">
        <f t="shared" si="26"/>
        <v>0</v>
      </c>
      <c r="K76" s="990">
        <f t="shared" si="26"/>
        <v>0</v>
      </c>
      <c r="L76" s="990">
        <f t="shared" si="26"/>
        <v>0</v>
      </c>
      <c r="M76" s="990">
        <f t="shared" si="26"/>
        <v>0</v>
      </c>
      <c r="N76" s="990">
        <f t="shared" si="26"/>
        <v>0</v>
      </c>
      <c r="O76" s="990">
        <f t="shared" si="26"/>
        <v>0</v>
      </c>
      <c r="P76" s="990">
        <f t="shared" si="26"/>
        <v>0</v>
      </c>
      <c r="Q76" s="990">
        <f t="shared" si="26"/>
        <v>0</v>
      </c>
      <c r="R76" s="992">
        <f t="shared" si="26"/>
        <v>0</v>
      </c>
      <c r="S76" s="996">
        <f t="shared" si="24"/>
        <v>938</v>
      </c>
      <c r="T76" s="995">
        <f t="shared" si="26"/>
        <v>0</v>
      </c>
      <c r="U76" s="990">
        <f t="shared" si="26"/>
        <v>0</v>
      </c>
      <c r="V76" s="992">
        <f t="shared" si="26"/>
        <v>0</v>
      </c>
      <c r="W76" s="1071">
        <f t="shared" si="25"/>
        <v>938</v>
      </c>
    </row>
    <row r="77" spans="1:23" ht="17.25" customHeight="1" x14ac:dyDescent="0.35">
      <c r="A77" s="320"/>
      <c r="B77" s="331"/>
      <c r="C77" s="1531"/>
      <c r="D77" s="317" t="s">
        <v>17</v>
      </c>
      <c r="E77" s="1529"/>
      <c r="F77" s="1006"/>
      <c r="G77" s="990"/>
      <c r="H77" s="990"/>
      <c r="I77" s="990"/>
      <c r="J77" s="990"/>
      <c r="K77" s="990"/>
      <c r="L77" s="990"/>
      <c r="M77" s="990"/>
      <c r="N77" s="990"/>
      <c r="O77" s="990"/>
      <c r="P77" s="990"/>
      <c r="Q77" s="990"/>
      <c r="R77" s="992"/>
      <c r="S77" s="996">
        <f t="shared" si="24"/>
        <v>0</v>
      </c>
      <c r="T77" s="1046"/>
      <c r="U77" s="1004"/>
      <c r="V77" s="1060"/>
      <c r="W77" s="1071">
        <f t="shared" si="25"/>
        <v>0</v>
      </c>
    </row>
    <row r="78" spans="1:23" s="315" customFormat="1" ht="17.25" customHeight="1" x14ac:dyDescent="0.35">
      <c r="A78" s="318"/>
      <c r="B78" s="330"/>
      <c r="C78" s="1531" t="s">
        <v>319</v>
      </c>
      <c r="D78" s="314" t="s">
        <v>300</v>
      </c>
      <c r="E78" s="1529" t="s">
        <v>269</v>
      </c>
      <c r="F78" s="1005"/>
      <c r="G78" s="1001"/>
      <c r="H78" s="1001"/>
      <c r="I78" s="1001">
        <v>1154</v>
      </c>
      <c r="J78" s="1001"/>
      <c r="K78" s="1001"/>
      <c r="L78" s="1001"/>
      <c r="M78" s="1001"/>
      <c r="N78" s="1001"/>
      <c r="O78" s="1001"/>
      <c r="P78" s="1001"/>
      <c r="Q78" s="1001"/>
      <c r="R78" s="1036"/>
      <c r="S78" s="996">
        <f t="shared" si="24"/>
        <v>1154</v>
      </c>
      <c r="T78" s="1045"/>
      <c r="U78" s="1002"/>
      <c r="V78" s="1059"/>
      <c r="W78" s="1071">
        <f t="shared" si="25"/>
        <v>1154</v>
      </c>
    </row>
    <row r="79" spans="1:23" ht="17.25" customHeight="1" x14ac:dyDescent="0.35">
      <c r="A79" s="320"/>
      <c r="B79" s="331"/>
      <c r="C79" s="1531"/>
      <c r="D79" s="317" t="s">
        <v>300</v>
      </c>
      <c r="E79" s="1529"/>
      <c r="F79" s="1006"/>
      <c r="G79" s="990">
        <f t="shared" ref="G79:V79" si="27">G78+G80</f>
        <v>0</v>
      </c>
      <c r="H79" s="990">
        <f t="shared" si="27"/>
        <v>0</v>
      </c>
      <c r="I79" s="990">
        <f t="shared" si="27"/>
        <v>1154</v>
      </c>
      <c r="J79" s="990">
        <f t="shared" si="27"/>
        <v>0</v>
      </c>
      <c r="K79" s="990">
        <f t="shared" si="27"/>
        <v>0</v>
      </c>
      <c r="L79" s="990">
        <f t="shared" si="27"/>
        <v>0</v>
      </c>
      <c r="M79" s="990">
        <f t="shared" si="27"/>
        <v>0</v>
      </c>
      <c r="N79" s="990">
        <f t="shared" si="27"/>
        <v>0</v>
      </c>
      <c r="O79" s="990">
        <f t="shared" si="27"/>
        <v>0</v>
      </c>
      <c r="P79" s="990">
        <f t="shared" si="27"/>
        <v>0</v>
      </c>
      <c r="Q79" s="990">
        <f t="shared" si="27"/>
        <v>0</v>
      </c>
      <c r="R79" s="992">
        <f t="shared" si="27"/>
        <v>0</v>
      </c>
      <c r="S79" s="996">
        <f t="shared" si="24"/>
        <v>1154</v>
      </c>
      <c r="T79" s="995">
        <f t="shared" si="27"/>
        <v>0</v>
      </c>
      <c r="U79" s="990">
        <f t="shared" si="27"/>
        <v>0</v>
      </c>
      <c r="V79" s="992">
        <f t="shared" si="27"/>
        <v>0</v>
      </c>
      <c r="W79" s="1071">
        <f t="shared" si="25"/>
        <v>1154</v>
      </c>
    </row>
    <row r="80" spans="1:23" ht="17.25" customHeight="1" x14ac:dyDescent="0.35">
      <c r="A80" s="320"/>
      <c r="B80" s="331"/>
      <c r="C80" s="1531"/>
      <c r="D80" s="317" t="s">
        <v>17</v>
      </c>
      <c r="E80" s="1529"/>
      <c r="F80" s="1006"/>
      <c r="G80" s="990"/>
      <c r="H80" s="990"/>
      <c r="I80" s="990"/>
      <c r="J80" s="990"/>
      <c r="K80" s="990"/>
      <c r="L80" s="990"/>
      <c r="M80" s="990"/>
      <c r="N80" s="990"/>
      <c r="O80" s="990"/>
      <c r="P80" s="990"/>
      <c r="Q80" s="990"/>
      <c r="R80" s="992"/>
      <c r="S80" s="996">
        <f t="shared" si="24"/>
        <v>0</v>
      </c>
      <c r="T80" s="1046"/>
      <c r="U80" s="1004"/>
      <c r="V80" s="1060"/>
      <c r="W80" s="1071">
        <f t="shared" si="25"/>
        <v>0</v>
      </c>
    </row>
    <row r="81" spans="1:29" s="315" customFormat="1" ht="17.25" customHeight="1" x14ac:dyDescent="0.35">
      <c r="A81" s="318"/>
      <c r="B81" s="330"/>
      <c r="C81" s="1531" t="s">
        <v>320</v>
      </c>
      <c r="D81" s="314" t="s">
        <v>300</v>
      </c>
      <c r="E81" s="1529" t="s">
        <v>269</v>
      </c>
      <c r="F81" s="1005"/>
      <c r="G81" s="1001"/>
      <c r="H81" s="1001"/>
      <c r="I81" s="1001">
        <v>3789</v>
      </c>
      <c r="J81" s="1001"/>
      <c r="K81" s="1001"/>
      <c r="L81" s="1001"/>
      <c r="M81" s="1001"/>
      <c r="N81" s="1001"/>
      <c r="O81" s="1001"/>
      <c r="P81" s="1001"/>
      <c r="Q81" s="1001"/>
      <c r="R81" s="1036"/>
      <c r="S81" s="996">
        <f t="shared" si="24"/>
        <v>3789</v>
      </c>
      <c r="T81" s="1045"/>
      <c r="U81" s="1002"/>
      <c r="V81" s="1059"/>
      <c r="W81" s="1071">
        <f t="shared" si="25"/>
        <v>3789</v>
      </c>
    </row>
    <row r="82" spans="1:29" ht="17.25" customHeight="1" x14ac:dyDescent="0.35">
      <c r="A82" s="320"/>
      <c r="B82" s="331"/>
      <c r="C82" s="1531"/>
      <c r="D82" s="317" t="s">
        <v>300</v>
      </c>
      <c r="E82" s="1529"/>
      <c r="F82" s="1006"/>
      <c r="G82" s="990">
        <f t="shared" ref="G82:V82" si="28">G81+G83</f>
        <v>0</v>
      </c>
      <c r="H82" s="990">
        <f t="shared" si="28"/>
        <v>0</v>
      </c>
      <c r="I82" s="990">
        <f t="shared" si="28"/>
        <v>3789</v>
      </c>
      <c r="J82" s="990">
        <f t="shared" si="28"/>
        <v>0</v>
      </c>
      <c r="K82" s="990">
        <f t="shared" si="28"/>
        <v>0</v>
      </c>
      <c r="L82" s="990">
        <f t="shared" si="28"/>
        <v>0</v>
      </c>
      <c r="M82" s="990">
        <f t="shared" si="28"/>
        <v>0</v>
      </c>
      <c r="N82" s="990">
        <f t="shared" si="28"/>
        <v>0</v>
      </c>
      <c r="O82" s="990">
        <f t="shared" si="28"/>
        <v>0</v>
      </c>
      <c r="P82" s="990">
        <f t="shared" si="28"/>
        <v>0</v>
      </c>
      <c r="Q82" s="990">
        <f t="shared" si="28"/>
        <v>0</v>
      </c>
      <c r="R82" s="992">
        <f t="shared" si="28"/>
        <v>0</v>
      </c>
      <c r="S82" s="996">
        <f t="shared" si="24"/>
        <v>3789</v>
      </c>
      <c r="T82" s="995">
        <f t="shared" si="28"/>
        <v>0</v>
      </c>
      <c r="U82" s="990">
        <f t="shared" si="28"/>
        <v>0</v>
      </c>
      <c r="V82" s="992">
        <f t="shared" si="28"/>
        <v>0</v>
      </c>
      <c r="W82" s="1071">
        <f t="shared" si="25"/>
        <v>3789</v>
      </c>
      <c r="X82" s="315"/>
      <c r="Y82" s="315"/>
    </row>
    <row r="83" spans="1:29" ht="17.25" customHeight="1" x14ac:dyDescent="0.35">
      <c r="A83" s="320"/>
      <c r="B83" s="331"/>
      <c r="C83" s="1531"/>
      <c r="D83" s="317" t="s">
        <v>17</v>
      </c>
      <c r="E83" s="1529"/>
      <c r="F83" s="1006"/>
      <c r="G83" s="990"/>
      <c r="H83" s="990"/>
      <c r="I83" s="990"/>
      <c r="J83" s="990"/>
      <c r="K83" s="990"/>
      <c r="L83" s="990"/>
      <c r="M83" s="990"/>
      <c r="N83" s="990"/>
      <c r="O83" s="990"/>
      <c r="P83" s="990"/>
      <c r="Q83" s="990"/>
      <c r="R83" s="992"/>
      <c r="S83" s="996">
        <f t="shared" si="24"/>
        <v>0</v>
      </c>
      <c r="T83" s="1046"/>
      <c r="U83" s="1004"/>
      <c r="V83" s="1060"/>
      <c r="W83" s="1071">
        <f t="shared" si="25"/>
        <v>0</v>
      </c>
    </row>
    <row r="84" spans="1:29" s="315" customFormat="1" ht="17.25" customHeight="1" x14ac:dyDescent="0.35">
      <c r="A84" s="318"/>
      <c r="B84" s="330"/>
      <c r="C84" s="1531" t="s">
        <v>595</v>
      </c>
      <c r="D84" s="314" t="s">
        <v>300</v>
      </c>
      <c r="E84" s="1529" t="s">
        <v>269</v>
      </c>
      <c r="F84" s="1005"/>
      <c r="G84" s="1001"/>
      <c r="H84" s="1001"/>
      <c r="I84" s="1001"/>
      <c r="J84" s="1001"/>
      <c r="K84" s="1001"/>
      <c r="L84" s="1001"/>
      <c r="M84" s="1001">
        <v>0</v>
      </c>
      <c r="N84" s="1001"/>
      <c r="O84" s="1001"/>
      <c r="P84" s="1001">
        <v>694</v>
      </c>
      <c r="Q84" s="1001"/>
      <c r="R84" s="1036"/>
      <c r="S84" s="996">
        <f t="shared" si="24"/>
        <v>694</v>
      </c>
      <c r="T84" s="1045"/>
      <c r="U84" s="1002"/>
      <c r="V84" s="1059"/>
      <c r="W84" s="1071">
        <f t="shared" si="25"/>
        <v>694</v>
      </c>
      <c r="Y84" s="332"/>
      <c r="Z84" s="332"/>
      <c r="AA84" s="332"/>
      <c r="AB84" s="332"/>
      <c r="AC84" s="332"/>
    </row>
    <row r="85" spans="1:29" ht="17.25" customHeight="1" x14ac:dyDescent="0.35">
      <c r="A85" s="320"/>
      <c r="B85" s="331"/>
      <c r="C85" s="1531"/>
      <c r="D85" s="317" t="s">
        <v>300</v>
      </c>
      <c r="E85" s="1529"/>
      <c r="F85" s="1006"/>
      <c r="G85" s="990">
        <f t="shared" ref="G85:V85" si="29">G84+G86</f>
        <v>0</v>
      </c>
      <c r="H85" s="990">
        <f t="shared" si="29"/>
        <v>0</v>
      </c>
      <c r="I85" s="990">
        <f t="shared" si="29"/>
        <v>0</v>
      </c>
      <c r="J85" s="990">
        <f t="shared" si="29"/>
        <v>0</v>
      </c>
      <c r="K85" s="990">
        <f t="shared" si="29"/>
        <v>0</v>
      </c>
      <c r="L85" s="990">
        <f t="shared" si="29"/>
        <v>0</v>
      </c>
      <c r="M85" s="990">
        <f t="shared" si="29"/>
        <v>0</v>
      </c>
      <c r="N85" s="990">
        <f t="shared" si="29"/>
        <v>0</v>
      </c>
      <c r="O85" s="990">
        <f t="shared" si="29"/>
        <v>0</v>
      </c>
      <c r="P85" s="990">
        <f t="shared" si="29"/>
        <v>694</v>
      </c>
      <c r="Q85" s="990">
        <f t="shared" si="29"/>
        <v>0</v>
      </c>
      <c r="R85" s="992">
        <f t="shared" si="29"/>
        <v>0</v>
      </c>
      <c r="S85" s="996">
        <f t="shared" si="24"/>
        <v>694</v>
      </c>
      <c r="T85" s="995">
        <f t="shared" si="29"/>
        <v>0</v>
      </c>
      <c r="U85" s="990">
        <f t="shared" si="29"/>
        <v>0</v>
      </c>
      <c r="V85" s="992">
        <f t="shared" si="29"/>
        <v>0</v>
      </c>
      <c r="W85" s="1071">
        <f t="shared" si="25"/>
        <v>694</v>
      </c>
    </row>
    <row r="86" spans="1:29" s="512" customFormat="1" ht="17.25" customHeight="1" x14ac:dyDescent="0.4">
      <c r="A86" s="510"/>
      <c r="B86" s="513"/>
      <c r="C86" s="1531"/>
      <c r="D86" s="939" t="s">
        <v>17</v>
      </c>
      <c r="E86" s="1529"/>
      <c r="F86" s="1014"/>
      <c r="G86" s="1013"/>
      <c r="H86" s="1013"/>
      <c r="I86" s="1013"/>
      <c r="J86" s="1013"/>
      <c r="K86" s="1013"/>
      <c r="L86" s="1013"/>
      <c r="M86" s="1013">
        <v>0</v>
      </c>
      <c r="N86" s="1013"/>
      <c r="O86" s="1013"/>
      <c r="P86" s="1013">
        <v>0</v>
      </c>
      <c r="Q86" s="1013"/>
      <c r="R86" s="1038"/>
      <c r="S86" s="997">
        <f t="shared" si="24"/>
        <v>0</v>
      </c>
      <c r="T86" s="1049"/>
      <c r="U86" s="1015"/>
      <c r="V86" s="1063"/>
      <c r="W86" s="993">
        <f t="shared" si="25"/>
        <v>0</v>
      </c>
    </row>
    <row r="87" spans="1:29" s="315" customFormat="1" ht="17.25" customHeight="1" x14ac:dyDescent="0.35">
      <c r="A87" s="318"/>
      <c r="B87" s="333"/>
      <c r="C87" s="1531" t="s">
        <v>321</v>
      </c>
      <c r="D87" s="314" t="s">
        <v>300</v>
      </c>
      <c r="E87" s="1529" t="s">
        <v>269</v>
      </c>
      <c r="F87" s="1005"/>
      <c r="G87" s="1001"/>
      <c r="H87" s="1001"/>
      <c r="I87" s="1001"/>
      <c r="J87" s="1001"/>
      <c r="K87" s="1001"/>
      <c r="L87" s="1001">
        <v>25738</v>
      </c>
      <c r="M87" s="1001"/>
      <c r="N87" s="1001"/>
      <c r="O87" s="1001"/>
      <c r="P87" s="1001"/>
      <c r="Q87" s="1001"/>
      <c r="R87" s="1036"/>
      <c r="S87" s="996">
        <f t="shared" si="24"/>
        <v>25738</v>
      </c>
      <c r="T87" s="1045"/>
      <c r="U87" s="1002"/>
      <c r="V87" s="1059"/>
      <c r="W87" s="1071">
        <f t="shared" si="25"/>
        <v>25738</v>
      </c>
    </row>
    <row r="88" spans="1:29" ht="17.25" customHeight="1" x14ac:dyDescent="0.35">
      <c r="A88" s="320"/>
      <c r="B88" s="334"/>
      <c r="C88" s="1531"/>
      <c r="D88" s="317" t="s">
        <v>300</v>
      </c>
      <c r="E88" s="1529"/>
      <c r="F88" s="1006"/>
      <c r="G88" s="990">
        <f t="shared" ref="G88:V88" si="30">G87+G89</f>
        <v>0</v>
      </c>
      <c r="H88" s="990">
        <f t="shared" si="30"/>
        <v>0</v>
      </c>
      <c r="I88" s="990">
        <f t="shared" si="30"/>
        <v>0</v>
      </c>
      <c r="J88" s="990">
        <f t="shared" si="30"/>
        <v>0</v>
      </c>
      <c r="K88" s="990">
        <f t="shared" si="30"/>
        <v>0</v>
      </c>
      <c r="L88" s="990">
        <f t="shared" si="30"/>
        <v>25738</v>
      </c>
      <c r="M88" s="990">
        <f t="shared" si="30"/>
        <v>0</v>
      </c>
      <c r="N88" s="990">
        <f t="shared" si="30"/>
        <v>0</v>
      </c>
      <c r="O88" s="990">
        <f t="shared" si="30"/>
        <v>0</v>
      </c>
      <c r="P88" s="990">
        <f t="shared" si="30"/>
        <v>0</v>
      </c>
      <c r="Q88" s="990">
        <f t="shared" si="30"/>
        <v>0</v>
      </c>
      <c r="R88" s="992">
        <f t="shared" si="30"/>
        <v>0</v>
      </c>
      <c r="S88" s="996">
        <f t="shared" si="24"/>
        <v>25738</v>
      </c>
      <c r="T88" s="995">
        <f t="shared" si="30"/>
        <v>0</v>
      </c>
      <c r="U88" s="990">
        <f t="shared" si="30"/>
        <v>0</v>
      </c>
      <c r="V88" s="992">
        <f t="shared" si="30"/>
        <v>0</v>
      </c>
      <c r="W88" s="1071">
        <f t="shared" si="25"/>
        <v>25738</v>
      </c>
    </row>
    <row r="89" spans="1:29" s="515" customFormat="1" ht="17.25" customHeight="1" x14ac:dyDescent="0.4">
      <c r="A89" s="516"/>
      <c r="B89" s="1319"/>
      <c r="C89" s="1531"/>
      <c r="D89" s="939" t="s">
        <v>17</v>
      </c>
      <c r="E89" s="1529"/>
      <c r="F89" s="1209"/>
      <c r="G89" s="988"/>
      <c r="H89" s="988"/>
      <c r="I89" s="988"/>
      <c r="J89" s="988"/>
      <c r="K89" s="988"/>
      <c r="L89" s="988">
        <v>0</v>
      </c>
      <c r="M89" s="988"/>
      <c r="N89" s="988"/>
      <c r="O89" s="988"/>
      <c r="P89" s="988"/>
      <c r="Q89" s="988"/>
      <c r="R89" s="991"/>
      <c r="S89" s="997">
        <f t="shared" si="24"/>
        <v>0</v>
      </c>
      <c r="T89" s="994"/>
      <c r="U89" s="989"/>
      <c r="V89" s="1210"/>
      <c r="W89" s="993">
        <f t="shared" si="25"/>
        <v>0</v>
      </c>
    </row>
    <row r="90" spans="1:29" s="315" customFormat="1" ht="17.25" customHeight="1" x14ac:dyDescent="0.35">
      <c r="A90" s="318"/>
      <c r="B90" s="333"/>
      <c r="C90" s="1522" t="s">
        <v>322</v>
      </c>
      <c r="D90" s="314" t="s">
        <v>300</v>
      </c>
      <c r="E90" s="1529" t="s">
        <v>269</v>
      </c>
      <c r="F90" s="1005"/>
      <c r="G90" s="1001"/>
      <c r="H90" s="1001"/>
      <c r="I90" s="1001"/>
      <c r="J90" s="1001"/>
      <c r="K90" s="1001"/>
      <c r="L90" s="1001">
        <v>1000</v>
      </c>
      <c r="M90" s="1001"/>
      <c r="N90" s="1001"/>
      <c r="O90" s="1001"/>
      <c r="P90" s="1001"/>
      <c r="Q90" s="1001"/>
      <c r="R90" s="1036"/>
      <c r="S90" s="996">
        <f t="shared" si="24"/>
        <v>1000</v>
      </c>
      <c r="T90" s="1045"/>
      <c r="U90" s="1002"/>
      <c r="V90" s="1059"/>
      <c r="W90" s="1071">
        <f t="shared" si="25"/>
        <v>1000</v>
      </c>
    </row>
    <row r="91" spans="1:29" ht="17.25" customHeight="1" x14ac:dyDescent="0.35">
      <c r="A91" s="320"/>
      <c r="B91" s="334"/>
      <c r="C91" s="1522"/>
      <c r="D91" s="317" t="s">
        <v>300</v>
      </c>
      <c r="E91" s="1529"/>
      <c r="F91" s="1006"/>
      <c r="G91" s="990">
        <f t="shared" ref="G91:V91" si="31">G90+G92</f>
        <v>0</v>
      </c>
      <c r="H91" s="990">
        <f t="shared" si="31"/>
        <v>0</v>
      </c>
      <c r="I91" s="990">
        <f t="shared" si="31"/>
        <v>0</v>
      </c>
      <c r="J91" s="990">
        <f t="shared" si="31"/>
        <v>0</v>
      </c>
      <c r="K91" s="990">
        <f t="shared" si="31"/>
        <v>0</v>
      </c>
      <c r="L91" s="990">
        <f t="shared" si="31"/>
        <v>1000</v>
      </c>
      <c r="M91" s="990">
        <f t="shared" si="31"/>
        <v>0</v>
      </c>
      <c r="N91" s="990">
        <f t="shared" si="31"/>
        <v>0</v>
      </c>
      <c r="O91" s="990">
        <f t="shared" si="31"/>
        <v>0</v>
      </c>
      <c r="P91" s="990">
        <f t="shared" si="31"/>
        <v>0</v>
      </c>
      <c r="Q91" s="990">
        <f t="shared" si="31"/>
        <v>0</v>
      </c>
      <c r="R91" s="992">
        <f t="shared" si="31"/>
        <v>0</v>
      </c>
      <c r="S91" s="996">
        <f t="shared" si="24"/>
        <v>1000</v>
      </c>
      <c r="T91" s="995">
        <f t="shared" si="31"/>
        <v>0</v>
      </c>
      <c r="U91" s="990">
        <f t="shared" si="31"/>
        <v>0</v>
      </c>
      <c r="V91" s="992">
        <f t="shared" si="31"/>
        <v>0</v>
      </c>
      <c r="W91" s="1071">
        <f t="shared" si="25"/>
        <v>1000</v>
      </c>
    </row>
    <row r="92" spans="1:29" ht="17.25" customHeight="1" x14ac:dyDescent="0.35">
      <c r="A92" s="320"/>
      <c r="B92" s="334"/>
      <c r="C92" s="1522"/>
      <c r="D92" s="317" t="s">
        <v>17</v>
      </c>
      <c r="E92" s="1529"/>
      <c r="F92" s="1006"/>
      <c r="G92" s="990"/>
      <c r="H92" s="990"/>
      <c r="I92" s="990"/>
      <c r="J92" s="990"/>
      <c r="K92" s="990"/>
      <c r="L92" s="990"/>
      <c r="M92" s="990"/>
      <c r="N92" s="990"/>
      <c r="O92" s="990"/>
      <c r="P92" s="990"/>
      <c r="Q92" s="990"/>
      <c r="R92" s="992"/>
      <c r="S92" s="996">
        <f t="shared" si="24"/>
        <v>0</v>
      </c>
      <c r="T92" s="1046"/>
      <c r="U92" s="1004"/>
      <c r="V92" s="1060"/>
      <c r="W92" s="1071">
        <f t="shared" si="25"/>
        <v>0</v>
      </c>
    </row>
    <row r="93" spans="1:29" s="315" customFormat="1" ht="17.25" customHeight="1" x14ac:dyDescent="0.35">
      <c r="A93" s="318"/>
      <c r="B93" s="330"/>
      <c r="C93" s="1531" t="s">
        <v>323</v>
      </c>
      <c r="D93" s="314" t="s">
        <v>300</v>
      </c>
      <c r="E93" s="1529" t="s">
        <v>269</v>
      </c>
      <c r="F93" s="1005"/>
      <c r="G93" s="1001"/>
      <c r="H93" s="1001"/>
      <c r="I93" s="1001">
        <v>11438</v>
      </c>
      <c r="J93" s="1001"/>
      <c r="K93" s="1001"/>
      <c r="L93" s="1001"/>
      <c r="M93" s="1001">
        <v>673</v>
      </c>
      <c r="N93" s="1001"/>
      <c r="O93" s="1001"/>
      <c r="P93" s="1001"/>
      <c r="Q93" s="1001"/>
      <c r="R93" s="1036"/>
      <c r="S93" s="996">
        <f t="shared" si="24"/>
        <v>12111</v>
      </c>
      <c r="T93" s="1045"/>
      <c r="U93" s="1002"/>
      <c r="V93" s="1059"/>
      <c r="W93" s="1071">
        <f t="shared" si="25"/>
        <v>12111</v>
      </c>
    </row>
    <row r="94" spans="1:29" ht="17.25" customHeight="1" x14ac:dyDescent="0.35">
      <c r="A94" s="320"/>
      <c r="B94" s="331"/>
      <c r="C94" s="1531"/>
      <c r="D94" s="317" t="s">
        <v>300</v>
      </c>
      <c r="E94" s="1529"/>
      <c r="F94" s="1006"/>
      <c r="G94" s="990">
        <f t="shared" ref="G94:V94" si="32">G93+G95</f>
        <v>0</v>
      </c>
      <c r="H94" s="990">
        <f t="shared" si="32"/>
        <v>0</v>
      </c>
      <c r="I94" s="990">
        <f t="shared" si="32"/>
        <v>11438</v>
      </c>
      <c r="J94" s="990">
        <f t="shared" si="32"/>
        <v>0</v>
      </c>
      <c r="K94" s="990">
        <f t="shared" si="32"/>
        <v>0</v>
      </c>
      <c r="L94" s="990">
        <f t="shared" si="32"/>
        <v>0</v>
      </c>
      <c r="M94" s="990">
        <f t="shared" si="32"/>
        <v>673</v>
      </c>
      <c r="N94" s="990">
        <f t="shared" si="32"/>
        <v>0</v>
      </c>
      <c r="O94" s="990">
        <f t="shared" si="32"/>
        <v>0</v>
      </c>
      <c r="P94" s="990">
        <f t="shared" si="32"/>
        <v>0</v>
      </c>
      <c r="Q94" s="990">
        <f t="shared" si="32"/>
        <v>0</v>
      </c>
      <c r="R94" s="992">
        <f t="shared" si="32"/>
        <v>0</v>
      </c>
      <c r="S94" s="996">
        <f t="shared" si="24"/>
        <v>12111</v>
      </c>
      <c r="T94" s="995">
        <f t="shared" si="32"/>
        <v>0</v>
      </c>
      <c r="U94" s="990">
        <f t="shared" si="32"/>
        <v>0</v>
      </c>
      <c r="V94" s="992">
        <f t="shared" si="32"/>
        <v>0</v>
      </c>
      <c r="W94" s="1071">
        <f t="shared" si="25"/>
        <v>12111</v>
      </c>
    </row>
    <row r="95" spans="1:29" ht="17.25" customHeight="1" x14ac:dyDescent="0.35">
      <c r="A95" s="320"/>
      <c r="B95" s="331"/>
      <c r="C95" s="1531"/>
      <c r="D95" s="317" t="s">
        <v>17</v>
      </c>
      <c r="E95" s="1529"/>
      <c r="F95" s="1006"/>
      <c r="G95" s="990"/>
      <c r="H95" s="990"/>
      <c r="I95" s="990">
        <v>0</v>
      </c>
      <c r="J95" s="990"/>
      <c r="K95" s="990"/>
      <c r="L95" s="990"/>
      <c r="M95" s="990">
        <v>0</v>
      </c>
      <c r="N95" s="990"/>
      <c r="O95" s="990"/>
      <c r="P95" s="990"/>
      <c r="Q95" s="990"/>
      <c r="R95" s="992"/>
      <c r="S95" s="996">
        <f t="shared" si="24"/>
        <v>0</v>
      </c>
      <c r="T95" s="1046"/>
      <c r="U95" s="1004"/>
      <c r="V95" s="1060"/>
      <c r="W95" s="1071">
        <f t="shared" si="25"/>
        <v>0</v>
      </c>
    </row>
    <row r="96" spans="1:29" ht="17.25" customHeight="1" x14ac:dyDescent="0.35">
      <c r="A96" s="328"/>
      <c r="B96" s="329"/>
      <c r="C96" s="1551" t="s">
        <v>324</v>
      </c>
      <c r="D96" s="314" t="s">
        <v>300</v>
      </c>
      <c r="E96" s="1552" t="s">
        <v>269</v>
      </c>
      <c r="F96" s="1006">
        <v>30</v>
      </c>
      <c r="G96" s="990">
        <v>32767</v>
      </c>
      <c r="H96" s="990">
        <v>3604</v>
      </c>
      <c r="I96" s="990"/>
      <c r="J96" s="990"/>
      <c r="K96" s="990"/>
      <c r="L96" s="990"/>
      <c r="M96" s="990"/>
      <c r="N96" s="990"/>
      <c r="O96" s="990"/>
      <c r="P96" s="990"/>
      <c r="Q96" s="990"/>
      <c r="R96" s="992"/>
      <c r="S96" s="996">
        <f t="shared" si="24"/>
        <v>36371</v>
      </c>
      <c r="T96" s="1050"/>
      <c r="U96" s="1016"/>
      <c r="V96" s="1064"/>
      <c r="W96" s="1071">
        <f t="shared" si="25"/>
        <v>36371</v>
      </c>
    </row>
    <row r="97" spans="1:23" ht="17.25" customHeight="1" x14ac:dyDescent="0.35">
      <c r="A97" s="328"/>
      <c r="B97" s="329"/>
      <c r="C97" s="1551"/>
      <c r="D97" s="317" t="s">
        <v>300</v>
      </c>
      <c r="E97" s="1552"/>
      <c r="F97" s="1006"/>
      <c r="G97" s="990">
        <f t="shared" ref="G97:V97" si="33">G96+G98</f>
        <v>32767</v>
      </c>
      <c r="H97" s="990">
        <f t="shared" si="33"/>
        <v>3604</v>
      </c>
      <c r="I97" s="990">
        <f t="shared" si="33"/>
        <v>0</v>
      </c>
      <c r="J97" s="990">
        <f t="shared" si="33"/>
        <v>0</v>
      </c>
      <c r="K97" s="990">
        <f t="shared" si="33"/>
        <v>0</v>
      </c>
      <c r="L97" s="990">
        <f t="shared" si="33"/>
        <v>0</v>
      </c>
      <c r="M97" s="990">
        <f t="shared" si="33"/>
        <v>0</v>
      </c>
      <c r="N97" s="990">
        <f t="shared" si="33"/>
        <v>0</v>
      </c>
      <c r="O97" s="990">
        <f t="shared" si="33"/>
        <v>0</v>
      </c>
      <c r="P97" s="990">
        <f t="shared" si="33"/>
        <v>0</v>
      </c>
      <c r="Q97" s="990">
        <f t="shared" si="33"/>
        <v>0</v>
      </c>
      <c r="R97" s="992">
        <f t="shared" si="33"/>
        <v>0</v>
      </c>
      <c r="S97" s="996">
        <f t="shared" si="24"/>
        <v>36371</v>
      </c>
      <c r="T97" s="995">
        <f t="shared" si="33"/>
        <v>0</v>
      </c>
      <c r="U97" s="990">
        <f t="shared" si="33"/>
        <v>0</v>
      </c>
      <c r="V97" s="992">
        <f t="shared" si="33"/>
        <v>0</v>
      </c>
      <c r="W97" s="1071">
        <f t="shared" si="25"/>
        <v>36371</v>
      </c>
    </row>
    <row r="98" spans="1:23" ht="17.25" customHeight="1" x14ac:dyDescent="0.35">
      <c r="A98" s="328"/>
      <c r="B98" s="329"/>
      <c r="C98" s="1551"/>
      <c r="D98" s="317" t="s">
        <v>17</v>
      </c>
      <c r="E98" s="1552"/>
      <c r="F98" s="1006"/>
      <c r="G98" s="990"/>
      <c r="H98" s="990"/>
      <c r="I98" s="990"/>
      <c r="J98" s="990"/>
      <c r="K98" s="990"/>
      <c r="L98" s="990"/>
      <c r="M98" s="990"/>
      <c r="N98" s="990"/>
      <c r="O98" s="990"/>
      <c r="P98" s="990"/>
      <c r="Q98" s="990"/>
      <c r="R98" s="992"/>
      <c r="S98" s="996">
        <f t="shared" si="24"/>
        <v>0</v>
      </c>
      <c r="T98" s="1050"/>
      <c r="U98" s="1016"/>
      <c r="V98" s="1064"/>
      <c r="W98" s="1071">
        <f t="shared" si="25"/>
        <v>0</v>
      </c>
    </row>
    <row r="99" spans="1:23" s="315" customFormat="1" ht="16.5" customHeight="1" x14ac:dyDescent="0.35">
      <c r="A99" s="318"/>
      <c r="B99" s="322"/>
      <c r="C99" s="1531" t="s">
        <v>325</v>
      </c>
      <c r="D99" s="314" t="s">
        <v>300</v>
      </c>
      <c r="E99" s="1529" t="s">
        <v>269</v>
      </c>
      <c r="F99" s="1005">
        <v>3</v>
      </c>
      <c r="G99" s="1001">
        <v>11998</v>
      </c>
      <c r="H99" s="1001">
        <v>2092</v>
      </c>
      <c r="I99" s="1001">
        <v>3725</v>
      </c>
      <c r="J99" s="1001"/>
      <c r="K99" s="1001"/>
      <c r="L99" s="1001"/>
      <c r="M99" s="1001">
        <v>91</v>
      </c>
      <c r="N99" s="1001"/>
      <c r="O99" s="1001"/>
      <c r="P99" s="1001"/>
      <c r="Q99" s="1001"/>
      <c r="R99" s="1036"/>
      <c r="S99" s="996">
        <f t="shared" si="24"/>
        <v>17906</v>
      </c>
      <c r="T99" s="1045"/>
      <c r="U99" s="1002"/>
      <c r="V99" s="1059"/>
      <c r="W99" s="1071">
        <f t="shared" si="25"/>
        <v>17906</v>
      </c>
    </row>
    <row r="100" spans="1:23" ht="17.25" customHeight="1" x14ac:dyDescent="0.35">
      <c r="A100" s="320"/>
      <c r="B100" s="323"/>
      <c r="C100" s="1531"/>
      <c r="D100" s="317" t="s">
        <v>300</v>
      </c>
      <c r="E100" s="1529"/>
      <c r="F100" s="1006"/>
      <c r="G100" s="990">
        <f t="shared" ref="G100:V100" si="34">G99+G101</f>
        <v>11998</v>
      </c>
      <c r="H100" s="990">
        <f t="shared" si="34"/>
        <v>2092</v>
      </c>
      <c r="I100" s="990">
        <f t="shared" si="34"/>
        <v>3725</v>
      </c>
      <c r="J100" s="990">
        <f t="shared" si="34"/>
        <v>0</v>
      </c>
      <c r="K100" s="990">
        <f t="shared" si="34"/>
        <v>0</v>
      </c>
      <c r="L100" s="990">
        <f t="shared" si="34"/>
        <v>0</v>
      </c>
      <c r="M100" s="990">
        <f t="shared" si="34"/>
        <v>91</v>
      </c>
      <c r="N100" s="990">
        <f t="shared" si="34"/>
        <v>0</v>
      </c>
      <c r="O100" s="990">
        <f t="shared" si="34"/>
        <v>0</v>
      </c>
      <c r="P100" s="990">
        <f t="shared" si="34"/>
        <v>0</v>
      </c>
      <c r="Q100" s="990">
        <f t="shared" si="34"/>
        <v>0</v>
      </c>
      <c r="R100" s="992">
        <f t="shared" si="34"/>
        <v>0</v>
      </c>
      <c r="S100" s="996">
        <f t="shared" si="24"/>
        <v>17906</v>
      </c>
      <c r="T100" s="995">
        <f t="shared" si="34"/>
        <v>0</v>
      </c>
      <c r="U100" s="990">
        <f t="shared" si="34"/>
        <v>0</v>
      </c>
      <c r="V100" s="992">
        <f t="shared" si="34"/>
        <v>0</v>
      </c>
      <c r="W100" s="1071">
        <f t="shared" si="25"/>
        <v>17906</v>
      </c>
    </row>
    <row r="101" spans="1:23" s="512" customFormat="1" ht="17.25" customHeight="1" x14ac:dyDescent="0.4">
      <c r="A101" s="510"/>
      <c r="B101" s="1320"/>
      <c r="C101" s="1531"/>
      <c r="D101" s="939" t="s">
        <v>17</v>
      </c>
      <c r="E101" s="1529"/>
      <c r="F101" s="1014"/>
      <c r="G101" s="1013"/>
      <c r="H101" s="1013"/>
      <c r="I101" s="1013">
        <v>0</v>
      </c>
      <c r="J101" s="1013"/>
      <c r="K101" s="1013"/>
      <c r="L101" s="1013"/>
      <c r="M101" s="1013">
        <v>0</v>
      </c>
      <c r="N101" s="1013"/>
      <c r="O101" s="1013"/>
      <c r="P101" s="1013"/>
      <c r="Q101" s="1013"/>
      <c r="R101" s="1038"/>
      <c r="S101" s="997">
        <f t="shared" si="24"/>
        <v>0</v>
      </c>
      <c r="T101" s="1049"/>
      <c r="U101" s="1015"/>
      <c r="V101" s="1063"/>
      <c r="W101" s="993">
        <f t="shared" si="25"/>
        <v>0</v>
      </c>
    </row>
    <row r="102" spans="1:23" s="337" customFormat="1" ht="17.25" customHeight="1" x14ac:dyDescent="0.35">
      <c r="A102" s="335"/>
      <c r="B102" s="336"/>
      <c r="C102" s="1531" t="s">
        <v>326</v>
      </c>
      <c r="D102" s="314" t="s">
        <v>300</v>
      </c>
      <c r="E102" s="1568" t="s">
        <v>269</v>
      </c>
      <c r="F102" s="1005">
        <v>12</v>
      </c>
      <c r="G102" s="1001">
        <v>17948</v>
      </c>
      <c r="H102" s="1001">
        <v>4011</v>
      </c>
      <c r="I102" s="1001">
        <v>100746</v>
      </c>
      <c r="J102" s="1017"/>
      <c r="K102" s="1017"/>
      <c r="L102" s="1017"/>
      <c r="M102" s="1001">
        <v>41</v>
      </c>
      <c r="N102" s="1017"/>
      <c r="O102" s="1017"/>
      <c r="P102" s="1017"/>
      <c r="Q102" s="1017"/>
      <c r="R102" s="1039"/>
      <c r="S102" s="996">
        <f t="shared" si="24"/>
        <v>122746</v>
      </c>
      <c r="T102" s="1051"/>
      <c r="U102" s="1018"/>
      <c r="V102" s="1065"/>
      <c r="W102" s="1071">
        <f t="shared" si="25"/>
        <v>122746</v>
      </c>
    </row>
    <row r="103" spans="1:23" ht="17.25" customHeight="1" x14ac:dyDescent="0.35">
      <c r="A103" s="320"/>
      <c r="B103" s="323"/>
      <c r="C103" s="1531"/>
      <c r="D103" s="317" t="s">
        <v>300</v>
      </c>
      <c r="E103" s="1568"/>
      <c r="F103" s="1006"/>
      <c r="G103" s="990">
        <f t="shared" ref="G103:V103" si="35">G102+G104</f>
        <v>17948</v>
      </c>
      <c r="H103" s="990">
        <f t="shared" si="35"/>
        <v>4011</v>
      </c>
      <c r="I103" s="990">
        <f t="shared" si="35"/>
        <v>100746</v>
      </c>
      <c r="J103" s="990">
        <f t="shared" si="35"/>
        <v>0</v>
      </c>
      <c r="K103" s="990">
        <f t="shared" si="35"/>
        <v>0</v>
      </c>
      <c r="L103" s="990">
        <f t="shared" si="35"/>
        <v>0</v>
      </c>
      <c r="M103" s="990">
        <f t="shared" si="35"/>
        <v>41</v>
      </c>
      <c r="N103" s="990">
        <f t="shared" si="35"/>
        <v>0</v>
      </c>
      <c r="O103" s="990">
        <f t="shared" si="35"/>
        <v>0</v>
      </c>
      <c r="P103" s="990">
        <f t="shared" si="35"/>
        <v>0</v>
      </c>
      <c r="Q103" s="990">
        <f t="shared" si="35"/>
        <v>0</v>
      </c>
      <c r="R103" s="992">
        <f t="shared" si="35"/>
        <v>0</v>
      </c>
      <c r="S103" s="996">
        <f t="shared" si="24"/>
        <v>122746</v>
      </c>
      <c r="T103" s="995">
        <f t="shared" si="35"/>
        <v>0</v>
      </c>
      <c r="U103" s="990">
        <f t="shared" si="35"/>
        <v>0</v>
      </c>
      <c r="V103" s="992">
        <f t="shared" si="35"/>
        <v>0</v>
      </c>
      <c r="W103" s="1071">
        <f t="shared" si="25"/>
        <v>122746</v>
      </c>
    </row>
    <row r="104" spans="1:23" s="512" customFormat="1" ht="17.25" customHeight="1" x14ac:dyDescent="0.4">
      <c r="A104" s="510"/>
      <c r="B104" s="1320"/>
      <c r="C104" s="1531"/>
      <c r="D104" s="939" t="s">
        <v>17</v>
      </c>
      <c r="E104" s="1568"/>
      <c r="F104" s="1014"/>
      <c r="G104" s="1013"/>
      <c r="H104" s="1013"/>
      <c r="I104" s="1013">
        <v>0</v>
      </c>
      <c r="J104" s="1013"/>
      <c r="K104" s="1013"/>
      <c r="L104" s="1013"/>
      <c r="M104" s="1013">
        <v>0</v>
      </c>
      <c r="N104" s="1013"/>
      <c r="O104" s="1013"/>
      <c r="P104" s="1013"/>
      <c r="Q104" s="1013"/>
      <c r="R104" s="1038"/>
      <c r="S104" s="997">
        <f t="shared" si="24"/>
        <v>0</v>
      </c>
      <c r="T104" s="1049"/>
      <c r="U104" s="1015"/>
      <c r="V104" s="1063"/>
      <c r="W104" s="993">
        <f t="shared" si="25"/>
        <v>0</v>
      </c>
    </row>
    <row r="105" spans="1:23" s="315" customFormat="1" ht="17.25" customHeight="1" x14ac:dyDescent="0.35">
      <c r="A105" s="318"/>
      <c r="B105" s="330"/>
      <c r="C105" s="1531" t="s">
        <v>712</v>
      </c>
      <c r="D105" s="314" t="s">
        <v>300</v>
      </c>
      <c r="E105" s="1529" t="s">
        <v>269</v>
      </c>
      <c r="F105" s="1005"/>
      <c r="G105" s="1001"/>
      <c r="H105" s="1001"/>
      <c r="I105" s="1001">
        <v>0</v>
      </c>
      <c r="J105" s="1001"/>
      <c r="K105" s="1001"/>
      <c r="L105" s="1001"/>
      <c r="M105" s="1001"/>
      <c r="N105" s="1001"/>
      <c r="O105" s="1001"/>
      <c r="P105" s="1001"/>
      <c r="Q105" s="1001"/>
      <c r="R105" s="1036"/>
      <c r="S105" s="996">
        <f t="shared" si="24"/>
        <v>0</v>
      </c>
      <c r="T105" s="1045"/>
      <c r="U105" s="1002"/>
      <c r="V105" s="1059"/>
      <c r="W105" s="1071">
        <f t="shared" si="25"/>
        <v>0</v>
      </c>
    </row>
    <row r="106" spans="1:23" ht="17.25" customHeight="1" x14ac:dyDescent="0.35">
      <c r="A106" s="320"/>
      <c r="B106" s="331"/>
      <c r="C106" s="1531"/>
      <c r="D106" s="317" t="s">
        <v>300</v>
      </c>
      <c r="E106" s="1529"/>
      <c r="F106" s="1006"/>
      <c r="G106" s="990">
        <f t="shared" ref="G106:V106" si="36">G105+G107</f>
        <v>0</v>
      </c>
      <c r="H106" s="990">
        <f t="shared" si="36"/>
        <v>0</v>
      </c>
      <c r="I106" s="990">
        <f t="shared" si="36"/>
        <v>1524</v>
      </c>
      <c r="J106" s="990">
        <f t="shared" si="36"/>
        <v>0</v>
      </c>
      <c r="K106" s="990">
        <f t="shared" si="36"/>
        <v>0</v>
      </c>
      <c r="L106" s="990">
        <f t="shared" si="36"/>
        <v>0</v>
      </c>
      <c r="M106" s="990">
        <f t="shared" si="36"/>
        <v>0</v>
      </c>
      <c r="N106" s="990">
        <f t="shared" si="36"/>
        <v>0</v>
      </c>
      <c r="O106" s="990">
        <f t="shared" si="36"/>
        <v>0</v>
      </c>
      <c r="P106" s="990">
        <f t="shared" si="36"/>
        <v>0</v>
      </c>
      <c r="Q106" s="990">
        <f t="shared" si="36"/>
        <v>0</v>
      </c>
      <c r="R106" s="992">
        <f t="shared" si="36"/>
        <v>0</v>
      </c>
      <c r="S106" s="996">
        <f t="shared" si="24"/>
        <v>1524</v>
      </c>
      <c r="T106" s="995">
        <f t="shared" si="36"/>
        <v>0</v>
      </c>
      <c r="U106" s="990">
        <f t="shared" si="36"/>
        <v>0</v>
      </c>
      <c r="V106" s="992">
        <f t="shared" si="36"/>
        <v>0</v>
      </c>
      <c r="W106" s="1071">
        <f t="shared" si="25"/>
        <v>1524</v>
      </c>
    </row>
    <row r="107" spans="1:23" ht="17.25" customHeight="1" x14ac:dyDescent="0.4">
      <c r="A107" s="320"/>
      <c r="B107" s="331"/>
      <c r="C107" s="1531"/>
      <c r="D107" s="317" t="s">
        <v>17</v>
      </c>
      <c r="E107" s="1529"/>
      <c r="F107" s="1014"/>
      <c r="G107" s="1013"/>
      <c r="H107" s="1013"/>
      <c r="I107" s="1013">
        <v>1524</v>
      </c>
      <c r="J107" s="1013"/>
      <c r="K107" s="1013"/>
      <c r="L107" s="1013"/>
      <c r="M107" s="1013"/>
      <c r="N107" s="1013"/>
      <c r="O107" s="1013"/>
      <c r="P107" s="1013"/>
      <c r="Q107" s="1013"/>
      <c r="R107" s="1038"/>
      <c r="S107" s="997">
        <f t="shared" si="24"/>
        <v>1524</v>
      </c>
      <c r="T107" s="1049"/>
      <c r="U107" s="1015"/>
      <c r="V107" s="1063"/>
      <c r="W107" s="993">
        <f t="shared" si="25"/>
        <v>1524</v>
      </c>
    </row>
    <row r="108" spans="1:23" s="315" customFormat="1" ht="17.25" customHeight="1" x14ac:dyDescent="0.35">
      <c r="A108" s="318"/>
      <c r="B108" s="319"/>
      <c r="C108" s="1522" t="s">
        <v>328</v>
      </c>
      <c r="D108" s="314" t="s">
        <v>300</v>
      </c>
      <c r="E108" s="1529" t="s">
        <v>269</v>
      </c>
      <c r="F108" s="1005"/>
      <c r="G108" s="1001"/>
      <c r="H108" s="1001"/>
      <c r="I108" s="1001"/>
      <c r="J108" s="1001"/>
      <c r="K108" s="1001">
        <v>92610</v>
      </c>
      <c r="L108" s="1001"/>
      <c r="M108" s="1001"/>
      <c r="N108" s="1001"/>
      <c r="O108" s="1001"/>
      <c r="P108" s="1001"/>
      <c r="Q108" s="1001"/>
      <c r="R108" s="1036"/>
      <c r="S108" s="996">
        <f t="shared" si="24"/>
        <v>92610</v>
      </c>
      <c r="T108" s="1045"/>
      <c r="U108" s="1002"/>
      <c r="V108" s="1059"/>
      <c r="W108" s="1071">
        <f t="shared" si="25"/>
        <v>92610</v>
      </c>
    </row>
    <row r="109" spans="1:23" ht="17.25" customHeight="1" x14ac:dyDescent="0.35">
      <c r="A109" s="320"/>
      <c r="B109" s="321"/>
      <c r="C109" s="1522"/>
      <c r="D109" s="317" t="s">
        <v>300</v>
      </c>
      <c r="E109" s="1529"/>
      <c r="F109" s="1006"/>
      <c r="G109" s="990">
        <f t="shared" ref="G109:R109" si="37">G108+G110</f>
        <v>0</v>
      </c>
      <c r="H109" s="990">
        <f t="shared" si="37"/>
        <v>0</v>
      </c>
      <c r="I109" s="990">
        <f t="shared" si="37"/>
        <v>0</v>
      </c>
      <c r="J109" s="990">
        <f t="shared" si="37"/>
        <v>0</v>
      </c>
      <c r="K109" s="990">
        <f t="shared" si="37"/>
        <v>111260</v>
      </c>
      <c r="L109" s="990">
        <f t="shared" si="37"/>
        <v>0</v>
      </c>
      <c r="M109" s="990">
        <f t="shared" si="37"/>
        <v>0</v>
      </c>
      <c r="N109" s="990">
        <f t="shared" si="37"/>
        <v>0</v>
      </c>
      <c r="O109" s="990">
        <f t="shared" si="37"/>
        <v>0</v>
      </c>
      <c r="P109" s="990">
        <f t="shared" si="37"/>
        <v>0</v>
      </c>
      <c r="Q109" s="990">
        <f t="shared" si="37"/>
        <v>0</v>
      </c>
      <c r="R109" s="992">
        <f t="shared" si="37"/>
        <v>0</v>
      </c>
      <c r="S109" s="996">
        <f t="shared" si="24"/>
        <v>111260</v>
      </c>
      <c r="T109" s="995">
        <f>T108+T110</f>
        <v>0</v>
      </c>
      <c r="U109" s="990">
        <f>U108+U110</f>
        <v>0</v>
      </c>
      <c r="V109" s="992">
        <f>V108+V110</f>
        <v>0</v>
      </c>
      <c r="W109" s="1071">
        <f t="shared" si="25"/>
        <v>111260</v>
      </c>
    </row>
    <row r="110" spans="1:23" s="515" customFormat="1" ht="17.25" customHeight="1" x14ac:dyDescent="0.4">
      <c r="A110" s="516"/>
      <c r="B110" s="1321"/>
      <c r="C110" s="1522"/>
      <c r="D110" s="939" t="s">
        <v>17</v>
      </c>
      <c r="E110" s="1529"/>
      <c r="F110" s="1209"/>
      <c r="G110" s="988"/>
      <c r="H110" s="988"/>
      <c r="I110" s="988"/>
      <c r="J110" s="988"/>
      <c r="K110" s="988">
        <v>18650</v>
      </c>
      <c r="L110" s="988"/>
      <c r="M110" s="988"/>
      <c r="N110" s="988"/>
      <c r="O110" s="988">
        <v>0</v>
      </c>
      <c r="P110" s="988"/>
      <c r="Q110" s="988"/>
      <c r="R110" s="991"/>
      <c r="S110" s="997">
        <f t="shared" si="24"/>
        <v>18650</v>
      </c>
      <c r="T110" s="994"/>
      <c r="U110" s="989"/>
      <c r="V110" s="1210"/>
      <c r="W110" s="993">
        <f t="shared" si="25"/>
        <v>18650</v>
      </c>
    </row>
    <row r="111" spans="1:23" s="315" customFormat="1" ht="17.25" customHeight="1" x14ac:dyDescent="0.35">
      <c r="A111" s="318"/>
      <c r="B111" s="319"/>
      <c r="C111" s="1531" t="s">
        <v>329</v>
      </c>
      <c r="D111" s="314" t="s">
        <v>300</v>
      </c>
      <c r="E111" s="1529" t="s">
        <v>269</v>
      </c>
      <c r="F111" s="1005"/>
      <c r="G111" s="1001"/>
      <c r="H111" s="1001"/>
      <c r="I111" s="1001"/>
      <c r="J111" s="1001"/>
      <c r="K111" s="1001">
        <v>111601</v>
      </c>
      <c r="L111" s="1001"/>
      <c r="M111" s="1001"/>
      <c r="N111" s="1001"/>
      <c r="O111" s="1001"/>
      <c r="P111" s="1001"/>
      <c r="Q111" s="1001"/>
      <c r="R111" s="1036"/>
      <c r="S111" s="996">
        <f t="shared" si="24"/>
        <v>111601</v>
      </c>
      <c r="T111" s="1045"/>
      <c r="U111" s="1002"/>
      <c r="V111" s="1059"/>
      <c r="W111" s="1071">
        <f t="shared" si="25"/>
        <v>111601</v>
      </c>
    </row>
    <row r="112" spans="1:23" ht="17.25" customHeight="1" x14ac:dyDescent="0.35">
      <c r="A112" s="320"/>
      <c r="B112" s="321"/>
      <c r="C112" s="1531"/>
      <c r="D112" s="317" t="s">
        <v>300</v>
      </c>
      <c r="E112" s="1529"/>
      <c r="F112" s="1006"/>
      <c r="G112" s="990">
        <f>G111+G113</f>
        <v>0</v>
      </c>
      <c r="H112" s="990"/>
      <c r="I112" s="990"/>
      <c r="J112" s="990"/>
      <c r="K112" s="990">
        <f>K111+K113</f>
        <v>111601</v>
      </c>
      <c r="L112" s="990"/>
      <c r="M112" s="990"/>
      <c r="N112" s="990"/>
      <c r="O112" s="990"/>
      <c r="P112" s="990"/>
      <c r="Q112" s="990"/>
      <c r="R112" s="992"/>
      <c r="S112" s="996">
        <f t="shared" si="24"/>
        <v>111601</v>
      </c>
      <c r="T112" s="1046"/>
      <c r="U112" s="1004"/>
      <c r="V112" s="1060"/>
      <c r="W112" s="1071">
        <f t="shared" si="25"/>
        <v>111601</v>
      </c>
    </row>
    <row r="113" spans="1:23" s="325" customFormat="1" ht="17.25" customHeight="1" x14ac:dyDescent="0.35">
      <c r="A113" s="324"/>
      <c r="B113" s="338"/>
      <c r="C113" s="1531"/>
      <c r="D113" s="317" t="s">
        <v>17</v>
      </c>
      <c r="E113" s="1529"/>
      <c r="F113" s="1007"/>
      <c r="G113" s="1008"/>
      <c r="H113" s="1008"/>
      <c r="I113" s="1008"/>
      <c r="J113" s="1008"/>
      <c r="K113" s="1008">
        <v>0</v>
      </c>
      <c r="L113" s="1008"/>
      <c r="M113" s="1008"/>
      <c r="N113" s="1008"/>
      <c r="O113" s="1008"/>
      <c r="P113" s="1008"/>
      <c r="Q113" s="1008"/>
      <c r="R113" s="1037"/>
      <c r="S113" s="996">
        <f t="shared" si="24"/>
        <v>0</v>
      </c>
      <c r="T113" s="1047"/>
      <c r="U113" s="1009"/>
      <c r="V113" s="1061"/>
      <c r="W113" s="1071">
        <f t="shared" si="25"/>
        <v>0</v>
      </c>
    </row>
    <row r="114" spans="1:23" s="315" customFormat="1" ht="17.25" customHeight="1" x14ac:dyDescent="0.35">
      <c r="A114" s="318"/>
      <c r="B114" s="319"/>
      <c r="C114" s="1531" t="s">
        <v>330</v>
      </c>
      <c r="D114" s="314" t="s">
        <v>300</v>
      </c>
      <c r="E114" s="1529" t="s">
        <v>269</v>
      </c>
      <c r="F114" s="1005"/>
      <c r="G114" s="1001"/>
      <c r="H114" s="1001"/>
      <c r="I114" s="1001"/>
      <c r="J114" s="1001"/>
      <c r="K114" s="1001">
        <v>1500</v>
      </c>
      <c r="L114" s="1001"/>
      <c r="M114" s="1001"/>
      <c r="N114" s="1001"/>
      <c r="O114" s="1001"/>
      <c r="P114" s="1001"/>
      <c r="Q114" s="1001"/>
      <c r="R114" s="1036"/>
      <c r="S114" s="996">
        <f t="shared" si="24"/>
        <v>1500</v>
      </c>
      <c r="T114" s="1045"/>
      <c r="U114" s="1002"/>
      <c r="V114" s="1059"/>
      <c r="W114" s="1071">
        <f t="shared" si="25"/>
        <v>1500</v>
      </c>
    </row>
    <row r="115" spans="1:23" ht="17.25" customHeight="1" x14ac:dyDescent="0.35">
      <c r="A115" s="320"/>
      <c r="B115" s="321"/>
      <c r="C115" s="1531"/>
      <c r="D115" s="317" t="s">
        <v>300</v>
      </c>
      <c r="E115" s="1529"/>
      <c r="F115" s="1006"/>
      <c r="G115" s="990">
        <f t="shared" ref="G115:V115" si="38">G114+G116</f>
        <v>0</v>
      </c>
      <c r="H115" s="990">
        <f t="shared" si="38"/>
        <v>0</v>
      </c>
      <c r="I115" s="990">
        <f t="shared" si="38"/>
        <v>0</v>
      </c>
      <c r="J115" s="990">
        <f t="shared" si="38"/>
        <v>0</v>
      </c>
      <c r="K115" s="990">
        <f t="shared" si="38"/>
        <v>1500</v>
      </c>
      <c r="L115" s="990">
        <f t="shared" si="38"/>
        <v>0</v>
      </c>
      <c r="M115" s="990">
        <f t="shared" si="38"/>
        <v>0</v>
      </c>
      <c r="N115" s="990">
        <f t="shared" si="38"/>
        <v>0</v>
      </c>
      <c r="O115" s="990">
        <f t="shared" si="38"/>
        <v>0</v>
      </c>
      <c r="P115" s="990">
        <f t="shared" si="38"/>
        <v>0</v>
      </c>
      <c r="Q115" s="990">
        <f t="shared" si="38"/>
        <v>0</v>
      </c>
      <c r="R115" s="992">
        <f t="shared" si="38"/>
        <v>0</v>
      </c>
      <c r="S115" s="996">
        <f t="shared" si="24"/>
        <v>1500</v>
      </c>
      <c r="T115" s="995">
        <f t="shared" si="38"/>
        <v>0</v>
      </c>
      <c r="U115" s="990">
        <f t="shared" si="38"/>
        <v>0</v>
      </c>
      <c r="V115" s="992">
        <f t="shared" si="38"/>
        <v>0</v>
      </c>
      <c r="W115" s="1071">
        <f t="shared" si="25"/>
        <v>1500</v>
      </c>
    </row>
    <row r="116" spans="1:23" ht="17.25" customHeight="1" x14ac:dyDescent="0.35">
      <c r="A116" s="320"/>
      <c r="B116" s="321"/>
      <c r="C116" s="1531"/>
      <c r="D116" s="317" t="s">
        <v>17</v>
      </c>
      <c r="E116" s="1529"/>
      <c r="F116" s="1006"/>
      <c r="G116" s="990"/>
      <c r="H116" s="990"/>
      <c r="I116" s="990"/>
      <c r="J116" s="990"/>
      <c r="K116" s="990"/>
      <c r="L116" s="990"/>
      <c r="M116" s="990"/>
      <c r="N116" s="990"/>
      <c r="O116" s="990"/>
      <c r="P116" s="990"/>
      <c r="Q116" s="990"/>
      <c r="R116" s="992"/>
      <c r="S116" s="996">
        <f t="shared" si="24"/>
        <v>0</v>
      </c>
      <c r="T116" s="1046"/>
      <c r="U116" s="1004"/>
      <c r="V116" s="1060"/>
      <c r="W116" s="1071">
        <f t="shared" si="25"/>
        <v>0</v>
      </c>
    </row>
    <row r="117" spans="1:23" s="315" customFormat="1" ht="17.25" customHeight="1" x14ac:dyDescent="0.35">
      <c r="A117" s="318"/>
      <c r="B117" s="319"/>
      <c r="C117" s="1531" t="s">
        <v>331</v>
      </c>
      <c r="D117" s="314" t="s">
        <v>300</v>
      </c>
      <c r="E117" s="1529" t="s">
        <v>269</v>
      </c>
      <c r="F117" s="1005"/>
      <c r="G117" s="1001"/>
      <c r="H117" s="1001"/>
      <c r="I117" s="1001"/>
      <c r="J117" s="1001"/>
      <c r="K117" s="1001">
        <v>4660</v>
      </c>
      <c r="L117" s="1001"/>
      <c r="M117" s="1001"/>
      <c r="N117" s="1001"/>
      <c r="O117" s="1001"/>
      <c r="P117" s="1001"/>
      <c r="Q117" s="1001"/>
      <c r="R117" s="1036"/>
      <c r="S117" s="996">
        <f t="shared" si="24"/>
        <v>4660</v>
      </c>
      <c r="T117" s="1045"/>
      <c r="U117" s="1002"/>
      <c r="V117" s="1059"/>
      <c r="W117" s="1071">
        <f t="shared" si="25"/>
        <v>4660</v>
      </c>
    </row>
    <row r="118" spans="1:23" ht="17.25" customHeight="1" x14ac:dyDescent="0.35">
      <c r="A118" s="320"/>
      <c r="B118" s="321"/>
      <c r="C118" s="1531"/>
      <c r="D118" s="317" t="s">
        <v>300</v>
      </c>
      <c r="E118" s="1529"/>
      <c r="F118" s="1006"/>
      <c r="G118" s="990">
        <f t="shared" ref="G118:V118" si="39">G117+G119</f>
        <v>0</v>
      </c>
      <c r="H118" s="990">
        <f t="shared" si="39"/>
        <v>0</v>
      </c>
      <c r="I118" s="990">
        <f t="shared" si="39"/>
        <v>0</v>
      </c>
      <c r="J118" s="990">
        <f t="shared" si="39"/>
        <v>0</v>
      </c>
      <c r="K118" s="990">
        <f t="shared" si="39"/>
        <v>4660</v>
      </c>
      <c r="L118" s="990">
        <f t="shared" si="39"/>
        <v>0</v>
      </c>
      <c r="M118" s="990">
        <f t="shared" si="39"/>
        <v>0</v>
      </c>
      <c r="N118" s="990">
        <f t="shared" si="39"/>
        <v>0</v>
      </c>
      <c r="O118" s="990">
        <f t="shared" si="39"/>
        <v>0</v>
      </c>
      <c r="P118" s="990">
        <f t="shared" si="39"/>
        <v>0</v>
      </c>
      <c r="Q118" s="990">
        <f t="shared" si="39"/>
        <v>0</v>
      </c>
      <c r="R118" s="992">
        <f t="shared" si="39"/>
        <v>0</v>
      </c>
      <c r="S118" s="996">
        <f t="shared" si="24"/>
        <v>4660</v>
      </c>
      <c r="T118" s="995">
        <f t="shared" si="39"/>
        <v>0</v>
      </c>
      <c r="U118" s="990">
        <f t="shared" si="39"/>
        <v>0</v>
      </c>
      <c r="V118" s="992">
        <f t="shared" si="39"/>
        <v>0</v>
      </c>
      <c r="W118" s="1071">
        <f t="shared" si="25"/>
        <v>4660</v>
      </c>
    </row>
    <row r="119" spans="1:23" ht="17.25" customHeight="1" x14ac:dyDescent="0.35">
      <c r="A119" s="320"/>
      <c r="B119" s="321"/>
      <c r="C119" s="1531"/>
      <c r="D119" s="317" t="s">
        <v>17</v>
      </c>
      <c r="E119" s="1529"/>
      <c r="F119" s="1006"/>
      <c r="G119" s="990"/>
      <c r="H119" s="990"/>
      <c r="I119" s="990"/>
      <c r="J119" s="990"/>
      <c r="K119" s="990"/>
      <c r="L119" s="990"/>
      <c r="M119" s="990"/>
      <c r="N119" s="990"/>
      <c r="O119" s="990"/>
      <c r="P119" s="990"/>
      <c r="Q119" s="990"/>
      <c r="R119" s="992"/>
      <c r="S119" s="996">
        <f t="shared" si="24"/>
        <v>0</v>
      </c>
      <c r="T119" s="1046"/>
      <c r="U119" s="1004"/>
      <c r="V119" s="1060"/>
      <c r="W119" s="1071">
        <f t="shared" si="25"/>
        <v>0</v>
      </c>
    </row>
    <row r="120" spans="1:23" s="315" customFormat="1" ht="17.25" customHeight="1" x14ac:dyDescent="0.35">
      <c r="A120" s="318"/>
      <c r="B120" s="319"/>
      <c r="C120" s="1531" t="s">
        <v>332</v>
      </c>
      <c r="D120" s="314" t="s">
        <v>300</v>
      </c>
      <c r="E120" s="1529" t="s">
        <v>269</v>
      </c>
      <c r="F120" s="1005"/>
      <c r="G120" s="1001"/>
      <c r="H120" s="1001"/>
      <c r="I120" s="1001"/>
      <c r="J120" s="1001"/>
      <c r="K120" s="1001">
        <v>1920</v>
      </c>
      <c r="L120" s="1001"/>
      <c r="M120" s="1001"/>
      <c r="N120" s="1001"/>
      <c r="O120" s="1001"/>
      <c r="P120" s="1001"/>
      <c r="Q120" s="1001"/>
      <c r="R120" s="1036"/>
      <c r="S120" s="996">
        <f t="shared" si="24"/>
        <v>1920</v>
      </c>
      <c r="T120" s="1045"/>
      <c r="U120" s="1002"/>
      <c r="V120" s="1059"/>
      <c r="W120" s="1071">
        <f t="shared" si="25"/>
        <v>1920</v>
      </c>
    </row>
    <row r="121" spans="1:23" ht="17.25" customHeight="1" x14ac:dyDescent="0.35">
      <c r="A121" s="320"/>
      <c r="B121" s="321"/>
      <c r="C121" s="1531"/>
      <c r="D121" s="317" t="s">
        <v>300</v>
      </c>
      <c r="E121" s="1529"/>
      <c r="F121" s="1006"/>
      <c r="G121" s="990">
        <f t="shared" ref="G121:V121" si="40">G120+G122</f>
        <v>0</v>
      </c>
      <c r="H121" s="990">
        <f t="shared" si="40"/>
        <v>0</v>
      </c>
      <c r="I121" s="990">
        <f t="shared" si="40"/>
        <v>0</v>
      </c>
      <c r="J121" s="990">
        <f t="shared" si="40"/>
        <v>0</v>
      </c>
      <c r="K121" s="990">
        <f t="shared" si="40"/>
        <v>1920</v>
      </c>
      <c r="L121" s="990">
        <f t="shared" si="40"/>
        <v>0</v>
      </c>
      <c r="M121" s="990">
        <f t="shared" si="40"/>
        <v>0</v>
      </c>
      <c r="N121" s="990">
        <f t="shared" si="40"/>
        <v>0</v>
      </c>
      <c r="O121" s="990">
        <f t="shared" si="40"/>
        <v>0</v>
      </c>
      <c r="P121" s="990">
        <f t="shared" si="40"/>
        <v>0</v>
      </c>
      <c r="Q121" s="990">
        <f t="shared" si="40"/>
        <v>0</v>
      </c>
      <c r="R121" s="992">
        <f t="shared" si="40"/>
        <v>0</v>
      </c>
      <c r="S121" s="996">
        <f t="shared" si="24"/>
        <v>1920</v>
      </c>
      <c r="T121" s="995">
        <f t="shared" si="40"/>
        <v>0</v>
      </c>
      <c r="U121" s="990">
        <f t="shared" si="40"/>
        <v>0</v>
      </c>
      <c r="V121" s="992">
        <f t="shared" si="40"/>
        <v>0</v>
      </c>
      <c r="W121" s="1071">
        <f t="shared" si="25"/>
        <v>1920</v>
      </c>
    </row>
    <row r="122" spans="1:23" ht="17.25" customHeight="1" x14ac:dyDescent="0.35">
      <c r="A122" s="320"/>
      <c r="B122" s="321"/>
      <c r="C122" s="1531"/>
      <c r="D122" s="317" t="s">
        <v>17</v>
      </c>
      <c r="E122" s="1529"/>
      <c r="F122" s="1006"/>
      <c r="G122" s="990"/>
      <c r="H122" s="990"/>
      <c r="I122" s="990"/>
      <c r="J122" s="990"/>
      <c r="K122" s="990"/>
      <c r="L122" s="990"/>
      <c r="M122" s="990"/>
      <c r="N122" s="990"/>
      <c r="O122" s="990"/>
      <c r="P122" s="990"/>
      <c r="Q122" s="990"/>
      <c r="R122" s="992"/>
      <c r="S122" s="996">
        <f t="shared" si="24"/>
        <v>0</v>
      </c>
      <c r="T122" s="1046"/>
      <c r="U122" s="1004"/>
      <c r="V122" s="1060"/>
      <c r="W122" s="1071">
        <f t="shared" si="25"/>
        <v>0</v>
      </c>
    </row>
    <row r="123" spans="1:23" s="315" customFormat="1" ht="17.25" customHeight="1" x14ac:dyDescent="0.35">
      <c r="A123" s="318"/>
      <c r="B123" s="319"/>
      <c r="C123" s="1531" t="s">
        <v>333</v>
      </c>
      <c r="D123" s="314" t="s">
        <v>300</v>
      </c>
      <c r="E123" s="1529" t="s">
        <v>269</v>
      </c>
      <c r="F123" s="1005"/>
      <c r="G123" s="1001"/>
      <c r="H123" s="1001"/>
      <c r="I123" s="1001"/>
      <c r="J123" s="1001"/>
      <c r="K123" s="1001">
        <v>4068</v>
      </c>
      <c r="L123" s="1001"/>
      <c r="M123" s="1001"/>
      <c r="N123" s="1001"/>
      <c r="O123" s="1001"/>
      <c r="P123" s="1001"/>
      <c r="Q123" s="1001"/>
      <c r="R123" s="1036"/>
      <c r="S123" s="996">
        <f t="shared" si="24"/>
        <v>4068</v>
      </c>
      <c r="T123" s="1045"/>
      <c r="U123" s="1002"/>
      <c r="V123" s="1059"/>
      <c r="W123" s="1071">
        <f t="shared" si="25"/>
        <v>4068</v>
      </c>
    </row>
    <row r="124" spans="1:23" ht="17.25" customHeight="1" x14ac:dyDescent="0.35">
      <c r="A124" s="320"/>
      <c r="B124" s="321"/>
      <c r="C124" s="1531"/>
      <c r="D124" s="317" t="s">
        <v>300</v>
      </c>
      <c r="E124" s="1529"/>
      <c r="F124" s="1006"/>
      <c r="G124" s="990">
        <f t="shared" ref="G124:V124" si="41">G123+G125</f>
        <v>0</v>
      </c>
      <c r="H124" s="990">
        <f t="shared" si="41"/>
        <v>0</v>
      </c>
      <c r="I124" s="990">
        <f t="shared" si="41"/>
        <v>0</v>
      </c>
      <c r="J124" s="990">
        <f t="shared" si="41"/>
        <v>0</v>
      </c>
      <c r="K124" s="990">
        <f t="shared" si="41"/>
        <v>4068</v>
      </c>
      <c r="L124" s="990">
        <f t="shared" si="41"/>
        <v>0</v>
      </c>
      <c r="M124" s="990">
        <f t="shared" si="41"/>
        <v>0</v>
      </c>
      <c r="N124" s="990">
        <f t="shared" si="41"/>
        <v>0</v>
      </c>
      <c r="O124" s="990">
        <f t="shared" si="41"/>
        <v>0</v>
      </c>
      <c r="P124" s="990">
        <f t="shared" si="41"/>
        <v>0</v>
      </c>
      <c r="Q124" s="990">
        <f t="shared" si="41"/>
        <v>0</v>
      </c>
      <c r="R124" s="992">
        <f t="shared" si="41"/>
        <v>0</v>
      </c>
      <c r="S124" s="996">
        <f t="shared" si="24"/>
        <v>4068</v>
      </c>
      <c r="T124" s="995">
        <f t="shared" si="41"/>
        <v>0</v>
      </c>
      <c r="U124" s="990">
        <f t="shared" si="41"/>
        <v>0</v>
      </c>
      <c r="V124" s="992">
        <f t="shared" si="41"/>
        <v>0</v>
      </c>
      <c r="W124" s="1071">
        <f t="shared" si="25"/>
        <v>4068</v>
      </c>
    </row>
    <row r="125" spans="1:23" ht="17.25" customHeight="1" x14ac:dyDescent="0.35">
      <c r="A125" s="320"/>
      <c r="B125" s="321"/>
      <c r="C125" s="1531"/>
      <c r="D125" s="317" t="s">
        <v>17</v>
      </c>
      <c r="E125" s="1529"/>
      <c r="F125" s="1006"/>
      <c r="G125" s="990"/>
      <c r="H125" s="990"/>
      <c r="I125" s="990"/>
      <c r="J125" s="990"/>
      <c r="K125" s="990"/>
      <c r="L125" s="990"/>
      <c r="M125" s="990"/>
      <c r="N125" s="990"/>
      <c r="O125" s="990"/>
      <c r="P125" s="990"/>
      <c r="Q125" s="990"/>
      <c r="R125" s="992"/>
      <c r="S125" s="996">
        <f t="shared" si="24"/>
        <v>0</v>
      </c>
      <c r="T125" s="1046"/>
      <c r="U125" s="1004"/>
      <c r="V125" s="1060"/>
      <c r="W125" s="1071">
        <f t="shared" si="25"/>
        <v>0</v>
      </c>
    </row>
    <row r="126" spans="1:23" s="315" customFormat="1" ht="17.25" customHeight="1" x14ac:dyDescent="0.35">
      <c r="A126" s="318"/>
      <c r="B126" s="319"/>
      <c r="C126" s="1531" t="s">
        <v>334</v>
      </c>
      <c r="D126" s="314" t="s">
        <v>300</v>
      </c>
      <c r="E126" s="1529" t="s">
        <v>269</v>
      </c>
      <c r="F126" s="1005"/>
      <c r="G126" s="1001"/>
      <c r="H126" s="1001"/>
      <c r="I126" s="1001"/>
      <c r="J126" s="1001"/>
      <c r="K126" s="1001">
        <v>1432</v>
      </c>
      <c r="L126" s="1001"/>
      <c r="M126" s="1001"/>
      <c r="N126" s="1001"/>
      <c r="O126" s="1001"/>
      <c r="P126" s="1001"/>
      <c r="Q126" s="1001"/>
      <c r="R126" s="1036"/>
      <c r="S126" s="996">
        <f t="shared" si="24"/>
        <v>1432</v>
      </c>
      <c r="T126" s="1045"/>
      <c r="U126" s="1002"/>
      <c r="V126" s="1059"/>
      <c r="W126" s="1071">
        <f t="shared" si="25"/>
        <v>1432</v>
      </c>
    </row>
    <row r="127" spans="1:23" ht="17.25" customHeight="1" x14ac:dyDescent="0.35">
      <c r="A127" s="320"/>
      <c r="B127" s="321"/>
      <c r="C127" s="1531"/>
      <c r="D127" s="317" t="s">
        <v>300</v>
      </c>
      <c r="E127" s="1529"/>
      <c r="F127" s="1006"/>
      <c r="G127" s="990">
        <f>G126+G128</f>
        <v>0</v>
      </c>
      <c r="H127" s="990">
        <f t="shared" ref="H127:T127" si="42">H126+H128</f>
        <v>0</v>
      </c>
      <c r="I127" s="990">
        <f t="shared" si="42"/>
        <v>0</v>
      </c>
      <c r="J127" s="990">
        <f t="shared" si="42"/>
        <v>0</v>
      </c>
      <c r="K127" s="990">
        <f t="shared" si="42"/>
        <v>1432</v>
      </c>
      <c r="L127" s="990">
        <f t="shared" si="42"/>
        <v>0</v>
      </c>
      <c r="M127" s="990">
        <f t="shared" si="42"/>
        <v>0</v>
      </c>
      <c r="N127" s="990">
        <f t="shared" si="42"/>
        <v>0</v>
      </c>
      <c r="O127" s="990">
        <f t="shared" si="42"/>
        <v>0</v>
      </c>
      <c r="P127" s="990">
        <f t="shared" si="42"/>
        <v>0</v>
      </c>
      <c r="Q127" s="990">
        <f t="shared" si="42"/>
        <v>0</v>
      </c>
      <c r="R127" s="992"/>
      <c r="S127" s="996">
        <f t="shared" si="24"/>
        <v>1432</v>
      </c>
      <c r="T127" s="995">
        <f t="shared" si="42"/>
        <v>0</v>
      </c>
      <c r="U127" s="990">
        <f>U126+U128</f>
        <v>0</v>
      </c>
      <c r="V127" s="992">
        <f>V126+V128</f>
        <v>0</v>
      </c>
      <c r="W127" s="1071">
        <f t="shared" si="25"/>
        <v>1432</v>
      </c>
    </row>
    <row r="128" spans="1:23" s="512" customFormat="1" ht="17.25" customHeight="1" x14ac:dyDescent="0.4">
      <c r="A128" s="510"/>
      <c r="B128" s="511"/>
      <c r="C128" s="1531"/>
      <c r="D128" s="939" t="s">
        <v>17</v>
      </c>
      <c r="E128" s="1529"/>
      <c r="F128" s="1014"/>
      <c r="G128" s="1013"/>
      <c r="H128" s="1013"/>
      <c r="I128" s="1013"/>
      <c r="J128" s="1013"/>
      <c r="K128" s="1013">
        <v>0</v>
      </c>
      <c r="L128" s="1013"/>
      <c r="M128" s="1013"/>
      <c r="N128" s="1013"/>
      <c r="O128" s="1013"/>
      <c r="P128" s="1013"/>
      <c r="Q128" s="1013"/>
      <c r="R128" s="1038"/>
      <c r="S128" s="997">
        <f t="shared" si="24"/>
        <v>0</v>
      </c>
      <c r="T128" s="1049"/>
      <c r="U128" s="1015"/>
      <c r="V128" s="1063"/>
      <c r="W128" s="993">
        <f t="shared" si="25"/>
        <v>0</v>
      </c>
    </row>
    <row r="129" spans="1:23" s="315" customFormat="1" ht="17.25" customHeight="1" x14ac:dyDescent="0.35">
      <c r="A129" s="318"/>
      <c r="B129" s="319"/>
      <c r="C129" s="1531" t="s">
        <v>335</v>
      </c>
      <c r="D129" s="314" t="s">
        <v>300</v>
      </c>
      <c r="E129" s="1529" t="s">
        <v>269</v>
      </c>
      <c r="F129" s="1005"/>
      <c r="G129" s="1001"/>
      <c r="H129" s="1001"/>
      <c r="I129" s="1001"/>
      <c r="J129" s="1001"/>
      <c r="K129" s="1001">
        <v>480</v>
      </c>
      <c r="L129" s="1001"/>
      <c r="M129" s="1001"/>
      <c r="N129" s="1001"/>
      <c r="O129" s="1001"/>
      <c r="P129" s="1001"/>
      <c r="Q129" s="1001"/>
      <c r="R129" s="1036"/>
      <c r="S129" s="996">
        <f t="shared" si="24"/>
        <v>480</v>
      </c>
      <c r="T129" s="1045"/>
      <c r="U129" s="1002"/>
      <c r="V129" s="1059"/>
      <c r="W129" s="1071">
        <f t="shared" si="25"/>
        <v>480</v>
      </c>
    </row>
    <row r="130" spans="1:23" ht="17.25" customHeight="1" x14ac:dyDescent="0.35">
      <c r="A130" s="320"/>
      <c r="B130" s="321"/>
      <c r="C130" s="1531"/>
      <c r="D130" s="317" t="s">
        <v>300</v>
      </c>
      <c r="E130" s="1529"/>
      <c r="F130" s="1006"/>
      <c r="G130" s="990">
        <f>G129+G131</f>
        <v>0</v>
      </c>
      <c r="H130" s="990">
        <f t="shared" ref="H130:R130" si="43">H129+H131</f>
        <v>0</v>
      </c>
      <c r="I130" s="990">
        <f t="shared" si="43"/>
        <v>0</v>
      </c>
      <c r="J130" s="990">
        <f t="shared" si="43"/>
        <v>0</v>
      </c>
      <c r="K130" s="990">
        <f t="shared" si="43"/>
        <v>480</v>
      </c>
      <c r="L130" s="990">
        <f t="shared" si="43"/>
        <v>0</v>
      </c>
      <c r="M130" s="990">
        <f t="shared" si="43"/>
        <v>0</v>
      </c>
      <c r="N130" s="990">
        <f t="shared" si="43"/>
        <v>0</v>
      </c>
      <c r="O130" s="990">
        <f t="shared" si="43"/>
        <v>0</v>
      </c>
      <c r="P130" s="990">
        <f t="shared" si="43"/>
        <v>0</v>
      </c>
      <c r="Q130" s="990">
        <f t="shared" si="43"/>
        <v>0</v>
      </c>
      <c r="R130" s="992">
        <f t="shared" si="43"/>
        <v>0</v>
      </c>
      <c r="S130" s="996">
        <f t="shared" si="24"/>
        <v>480</v>
      </c>
      <c r="T130" s="1046"/>
      <c r="U130" s="1004"/>
      <c r="V130" s="1060"/>
      <c r="W130" s="1071">
        <f t="shared" si="25"/>
        <v>480</v>
      </c>
    </row>
    <row r="131" spans="1:23" ht="17.25" customHeight="1" x14ac:dyDescent="0.35">
      <c r="A131" s="320"/>
      <c r="B131" s="321"/>
      <c r="C131" s="1531"/>
      <c r="D131" s="317" t="s">
        <v>17</v>
      </c>
      <c r="E131" s="1529"/>
      <c r="F131" s="1006"/>
      <c r="G131" s="990"/>
      <c r="H131" s="990"/>
      <c r="I131" s="990"/>
      <c r="J131" s="990"/>
      <c r="K131" s="990"/>
      <c r="L131" s="990"/>
      <c r="M131" s="990"/>
      <c r="N131" s="990"/>
      <c r="O131" s="990"/>
      <c r="P131" s="990"/>
      <c r="Q131" s="990"/>
      <c r="R131" s="992"/>
      <c r="S131" s="996">
        <f t="shared" si="24"/>
        <v>0</v>
      </c>
      <c r="T131" s="1046"/>
      <c r="U131" s="1004"/>
      <c r="V131" s="1060"/>
      <c r="W131" s="1071">
        <f t="shared" si="25"/>
        <v>0</v>
      </c>
    </row>
    <row r="132" spans="1:23" s="315" customFormat="1" ht="17.25" customHeight="1" x14ac:dyDescent="0.35">
      <c r="A132" s="318"/>
      <c r="B132" s="319"/>
      <c r="C132" s="1531" t="s">
        <v>336</v>
      </c>
      <c r="D132" s="314" t="s">
        <v>300</v>
      </c>
      <c r="E132" s="1529" t="s">
        <v>269</v>
      </c>
      <c r="F132" s="1005"/>
      <c r="G132" s="1001"/>
      <c r="H132" s="1001"/>
      <c r="I132" s="1001"/>
      <c r="J132" s="1001"/>
      <c r="K132" s="1001"/>
      <c r="L132" s="1001">
        <v>50031</v>
      </c>
      <c r="M132" s="1001"/>
      <c r="N132" s="1001"/>
      <c r="O132" s="1001"/>
      <c r="P132" s="1001"/>
      <c r="Q132" s="1001"/>
      <c r="R132" s="1036"/>
      <c r="S132" s="996">
        <f t="shared" si="24"/>
        <v>50031</v>
      </c>
      <c r="T132" s="1045"/>
      <c r="U132" s="1002"/>
      <c r="V132" s="1059"/>
      <c r="W132" s="1071">
        <f t="shared" si="25"/>
        <v>50031</v>
      </c>
    </row>
    <row r="133" spans="1:23" ht="17.25" customHeight="1" x14ac:dyDescent="0.35">
      <c r="A133" s="320"/>
      <c r="B133" s="321"/>
      <c r="C133" s="1531"/>
      <c r="D133" s="317" t="s">
        <v>300</v>
      </c>
      <c r="E133" s="1529"/>
      <c r="F133" s="1006"/>
      <c r="G133" s="990">
        <f t="shared" ref="G133:V133" si="44">G132+G134</f>
        <v>0</v>
      </c>
      <c r="H133" s="990">
        <f t="shared" si="44"/>
        <v>0</v>
      </c>
      <c r="I133" s="990">
        <f t="shared" si="44"/>
        <v>0</v>
      </c>
      <c r="J133" s="990">
        <f t="shared" si="44"/>
        <v>0</v>
      </c>
      <c r="K133" s="990">
        <f t="shared" si="44"/>
        <v>0</v>
      </c>
      <c r="L133" s="990">
        <f t="shared" si="44"/>
        <v>50031</v>
      </c>
      <c r="M133" s="990">
        <f t="shared" si="44"/>
        <v>0</v>
      </c>
      <c r="N133" s="990">
        <f t="shared" si="44"/>
        <v>0</v>
      </c>
      <c r="O133" s="990">
        <f t="shared" si="44"/>
        <v>0</v>
      </c>
      <c r="P133" s="990">
        <f t="shared" si="44"/>
        <v>0</v>
      </c>
      <c r="Q133" s="990">
        <f t="shared" si="44"/>
        <v>0</v>
      </c>
      <c r="R133" s="992">
        <f t="shared" si="44"/>
        <v>0</v>
      </c>
      <c r="S133" s="996">
        <f t="shared" si="24"/>
        <v>50031</v>
      </c>
      <c r="T133" s="995">
        <f t="shared" si="44"/>
        <v>0</v>
      </c>
      <c r="U133" s="990">
        <f t="shared" si="44"/>
        <v>0</v>
      </c>
      <c r="V133" s="992">
        <f t="shared" si="44"/>
        <v>0</v>
      </c>
      <c r="W133" s="1071">
        <f t="shared" si="25"/>
        <v>50031</v>
      </c>
    </row>
    <row r="134" spans="1:23" ht="17.25" customHeight="1" x14ac:dyDescent="0.35">
      <c r="A134" s="320"/>
      <c r="B134" s="321"/>
      <c r="C134" s="1531"/>
      <c r="D134" s="317" t="s">
        <v>17</v>
      </c>
      <c r="E134" s="1529"/>
      <c r="F134" s="1006"/>
      <c r="G134" s="990"/>
      <c r="H134" s="990"/>
      <c r="I134" s="990"/>
      <c r="J134" s="990"/>
      <c r="K134" s="990"/>
      <c r="L134" s="990"/>
      <c r="M134" s="990"/>
      <c r="N134" s="990"/>
      <c r="O134" s="990"/>
      <c r="P134" s="990"/>
      <c r="Q134" s="990"/>
      <c r="R134" s="992"/>
      <c r="S134" s="996">
        <f t="shared" si="24"/>
        <v>0</v>
      </c>
      <c r="T134" s="1046"/>
      <c r="U134" s="1004"/>
      <c r="V134" s="1060"/>
      <c r="W134" s="1071">
        <f t="shared" si="25"/>
        <v>0</v>
      </c>
    </row>
    <row r="135" spans="1:23" s="315" customFormat="1" ht="17.25" customHeight="1" x14ac:dyDescent="0.35">
      <c r="A135" s="318"/>
      <c r="B135" s="319"/>
      <c r="C135" s="1531" t="s">
        <v>708</v>
      </c>
      <c r="D135" s="314" t="s">
        <v>300</v>
      </c>
      <c r="E135" s="1529" t="s">
        <v>269</v>
      </c>
      <c r="F135" s="1005"/>
      <c r="G135" s="1001"/>
      <c r="H135" s="1001"/>
      <c r="I135" s="1001">
        <v>23622</v>
      </c>
      <c r="J135" s="1001"/>
      <c r="K135" s="1001"/>
      <c r="L135" s="1001"/>
      <c r="M135" s="1001"/>
      <c r="N135" s="1001"/>
      <c r="O135" s="1001"/>
      <c r="P135" s="1001"/>
      <c r="Q135" s="1001"/>
      <c r="R135" s="1036"/>
      <c r="S135" s="996">
        <f t="shared" si="24"/>
        <v>23622</v>
      </c>
      <c r="T135" s="1045"/>
      <c r="U135" s="1002"/>
      <c r="V135" s="1059"/>
      <c r="W135" s="1071">
        <f t="shared" si="25"/>
        <v>23622</v>
      </c>
    </row>
    <row r="136" spans="1:23" ht="17.25" customHeight="1" x14ac:dyDescent="0.35">
      <c r="A136" s="320"/>
      <c r="B136" s="321"/>
      <c r="C136" s="1531"/>
      <c r="D136" s="317" t="s">
        <v>300</v>
      </c>
      <c r="E136" s="1529"/>
      <c r="F136" s="1006"/>
      <c r="G136" s="990">
        <f t="shared" ref="G136:V136" si="45">G135+G137</f>
        <v>0</v>
      </c>
      <c r="H136" s="990">
        <f t="shared" si="45"/>
        <v>0</v>
      </c>
      <c r="I136" s="990">
        <f t="shared" si="45"/>
        <v>23622</v>
      </c>
      <c r="J136" s="990">
        <f t="shared" si="45"/>
        <v>0</v>
      </c>
      <c r="K136" s="990">
        <f t="shared" si="45"/>
        <v>0</v>
      </c>
      <c r="L136" s="990">
        <f t="shared" si="45"/>
        <v>0</v>
      </c>
      <c r="M136" s="990">
        <f t="shared" si="45"/>
        <v>0</v>
      </c>
      <c r="N136" s="990">
        <f t="shared" si="45"/>
        <v>0</v>
      </c>
      <c r="O136" s="990">
        <f t="shared" si="45"/>
        <v>0</v>
      </c>
      <c r="P136" s="990">
        <f t="shared" si="45"/>
        <v>0</v>
      </c>
      <c r="Q136" s="990">
        <f t="shared" si="45"/>
        <v>0</v>
      </c>
      <c r="R136" s="992">
        <f t="shared" si="45"/>
        <v>0</v>
      </c>
      <c r="S136" s="996">
        <f t="shared" si="24"/>
        <v>23622</v>
      </c>
      <c r="T136" s="995">
        <f t="shared" si="45"/>
        <v>0</v>
      </c>
      <c r="U136" s="990">
        <f t="shared" si="45"/>
        <v>0</v>
      </c>
      <c r="V136" s="992">
        <f t="shared" si="45"/>
        <v>0</v>
      </c>
      <c r="W136" s="1071">
        <f t="shared" si="25"/>
        <v>23622</v>
      </c>
    </row>
    <row r="137" spans="1:23" ht="17.25" customHeight="1" x14ac:dyDescent="0.35">
      <c r="A137" s="320"/>
      <c r="B137" s="321"/>
      <c r="C137" s="1531"/>
      <c r="D137" s="317" t="s">
        <v>17</v>
      </c>
      <c r="E137" s="1529"/>
      <c r="F137" s="1006"/>
      <c r="G137" s="990"/>
      <c r="H137" s="990"/>
      <c r="I137" s="990">
        <v>0</v>
      </c>
      <c r="J137" s="990"/>
      <c r="K137" s="990"/>
      <c r="L137" s="990"/>
      <c r="M137" s="990"/>
      <c r="N137" s="990"/>
      <c r="O137" s="990"/>
      <c r="P137" s="990"/>
      <c r="Q137" s="990"/>
      <c r="R137" s="992"/>
      <c r="S137" s="996">
        <f t="shared" si="24"/>
        <v>0</v>
      </c>
      <c r="T137" s="1046"/>
      <c r="U137" s="1004"/>
      <c r="V137" s="1060"/>
      <c r="W137" s="1071">
        <f t="shared" si="25"/>
        <v>0</v>
      </c>
    </row>
    <row r="138" spans="1:23" s="315" customFormat="1" ht="17.25" customHeight="1" x14ac:dyDescent="0.35">
      <c r="A138" s="318"/>
      <c r="B138" s="319"/>
      <c r="C138" s="1531" t="s">
        <v>337</v>
      </c>
      <c r="D138" s="314" t="s">
        <v>300</v>
      </c>
      <c r="E138" s="1529" t="s">
        <v>269</v>
      </c>
      <c r="F138" s="1005"/>
      <c r="G138" s="1001"/>
      <c r="H138" s="1001"/>
      <c r="I138" s="1001">
        <v>500</v>
      </c>
      <c r="J138" s="1001"/>
      <c r="K138" s="1001"/>
      <c r="L138" s="1001"/>
      <c r="M138" s="1001"/>
      <c r="N138" s="1001"/>
      <c r="O138" s="1001"/>
      <c r="P138" s="1001"/>
      <c r="Q138" s="1001"/>
      <c r="R138" s="1036"/>
      <c r="S138" s="996">
        <f t="shared" ref="S138:S201" si="46">SUM(G138:R138)</f>
        <v>500</v>
      </c>
      <c r="T138" s="1045"/>
      <c r="U138" s="1002"/>
      <c r="V138" s="1059"/>
      <c r="W138" s="1071">
        <f t="shared" ref="W138:W201" si="47">SUM(S138:V138)</f>
        <v>500</v>
      </c>
    </row>
    <row r="139" spans="1:23" ht="17.25" customHeight="1" x14ac:dyDescent="0.35">
      <c r="A139" s="320"/>
      <c r="B139" s="321"/>
      <c r="C139" s="1531"/>
      <c r="D139" s="317" t="s">
        <v>300</v>
      </c>
      <c r="E139" s="1529"/>
      <c r="F139" s="1006"/>
      <c r="G139" s="990">
        <f t="shared" ref="G139:V139" si="48">G138+G140</f>
        <v>0</v>
      </c>
      <c r="H139" s="990">
        <f t="shared" si="48"/>
        <v>0</v>
      </c>
      <c r="I139" s="990">
        <f t="shared" si="48"/>
        <v>500</v>
      </c>
      <c r="J139" s="990">
        <f t="shared" si="48"/>
        <v>0</v>
      </c>
      <c r="K139" s="990">
        <f t="shared" si="48"/>
        <v>0</v>
      </c>
      <c r="L139" s="990">
        <f t="shared" si="48"/>
        <v>0</v>
      </c>
      <c r="M139" s="990">
        <f t="shared" si="48"/>
        <v>0</v>
      </c>
      <c r="N139" s="990">
        <f t="shared" si="48"/>
        <v>0</v>
      </c>
      <c r="O139" s="990">
        <f t="shared" si="48"/>
        <v>0</v>
      </c>
      <c r="P139" s="990">
        <f t="shared" si="48"/>
        <v>0</v>
      </c>
      <c r="Q139" s="990">
        <f t="shared" si="48"/>
        <v>0</v>
      </c>
      <c r="R139" s="992">
        <f t="shared" si="48"/>
        <v>0</v>
      </c>
      <c r="S139" s="996">
        <f t="shared" si="46"/>
        <v>500</v>
      </c>
      <c r="T139" s="995">
        <f t="shared" si="48"/>
        <v>0</v>
      </c>
      <c r="U139" s="990">
        <f t="shared" si="48"/>
        <v>0</v>
      </c>
      <c r="V139" s="992">
        <f t="shared" si="48"/>
        <v>0</v>
      </c>
      <c r="W139" s="1071">
        <f t="shared" si="47"/>
        <v>500</v>
      </c>
    </row>
    <row r="140" spans="1:23" ht="17.25" customHeight="1" x14ac:dyDescent="0.35">
      <c r="A140" s="320"/>
      <c r="B140" s="321"/>
      <c r="C140" s="1531"/>
      <c r="D140" s="317" t="s">
        <v>17</v>
      </c>
      <c r="E140" s="1529"/>
      <c r="F140" s="1006"/>
      <c r="G140" s="990"/>
      <c r="H140" s="990"/>
      <c r="I140" s="990"/>
      <c r="J140" s="990"/>
      <c r="K140" s="990"/>
      <c r="L140" s="990"/>
      <c r="M140" s="990"/>
      <c r="N140" s="990"/>
      <c r="O140" s="990"/>
      <c r="P140" s="990"/>
      <c r="Q140" s="990"/>
      <c r="R140" s="992"/>
      <c r="S140" s="996">
        <f t="shared" si="46"/>
        <v>0</v>
      </c>
      <c r="T140" s="1046"/>
      <c r="U140" s="1004"/>
      <c r="V140" s="1060"/>
      <c r="W140" s="1071">
        <f t="shared" si="47"/>
        <v>0</v>
      </c>
    </row>
    <row r="141" spans="1:23" s="315" customFormat="1" ht="17.25" customHeight="1" x14ac:dyDescent="0.35">
      <c r="A141" s="318"/>
      <c r="B141" s="319"/>
      <c r="C141" s="1531" t="s">
        <v>693</v>
      </c>
      <c r="D141" s="314" t="s">
        <v>300</v>
      </c>
      <c r="E141" s="1529" t="s">
        <v>269</v>
      </c>
      <c r="F141" s="1005"/>
      <c r="G141" s="1001"/>
      <c r="H141" s="1001"/>
      <c r="I141" s="1001"/>
      <c r="J141" s="1001"/>
      <c r="K141" s="1001"/>
      <c r="L141" s="1001"/>
      <c r="M141" s="1001"/>
      <c r="N141" s="1001"/>
      <c r="O141" s="1001"/>
      <c r="P141" s="1001">
        <v>2000</v>
      </c>
      <c r="Q141" s="1001"/>
      <c r="R141" s="1036"/>
      <c r="S141" s="996">
        <f t="shared" si="46"/>
        <v>2000</v>
      </c>
      <c r="T141" s="1045"/>
      <c r="U141" s="1002"/>
      <c r="V141" s="1059"/>
      <c r="W141" s="1071">
        <f t="shared" si="47"/>
        <v>2000</v>
      </c>
    </row>
    <row r="142" spans="1:23" ht="17.25" customHeight="1" x14ac:dyDescent="0.35">
      <c r="A142" s="320"/>
      <c r="B142" s="321"/>
      <c r="C142" s="1531"/>
      <c r="D142" s="317" t="s">
        <v>300</v>
      </c>
      <c r="E142" s="1529"/>
      <c r="F142" s="1006"/>
      <c r="G142" s="990">
        <f t="shared" ref="G142:V142" si="49">G141+G143</f>
        <v>0</v>
      </c>
      <c r="H142" s="990">
        <f t="shared" si="49"/>
        <v>0</v>
      </c>
      <c r="I142" s="990">
        <f t="shared" si="49"/>
        <v>0</v>
      </c>
      <c r="J142" s="990">
        <f t="shared" si="49"/>
        <v>0</v>
      </c>
      <c r="K142" s="990">
        <f t="shared" si="49"/>
        <v>0</v>
      </c>
      <c r="L142" s="990">
        <f t="shared" si="49"/>
        <v>0</v>
      </c>
      <c r="M142" s="990">
        <f t="shared" si="49"/>
        <v>0</v>
      </c>
      <c r="N142" s="990">
        <f t="shared" si="49"/>
        <v>0</v>
      </c>
      <c r="O142" s="990">
        <f t="shared" si="49"/>
        <v>0</v>
      </c>
      <c r="P142" s="990">
        <f t="shared" si="49"/>
        <v>2000</v>
      </c>
      <c r="Q142" s="990">
        <f t="shared" si="49"/>
        <v>0</v>
      </c>
      <c r="R142" s="992">
        <f t="shared" si="49"/>
        <v>0</v>
      </c>
      <c r="S142" s="996">
        <f t="shared" si="46"/>
        <v>2000</v>
      </c>
      <c r="T142" s="995">
        <f t="shared" si="49"/>
        <v>0</v>
      </c>
      <c r="U142" s="990">
        <f t="shared" si="49"/>
        <v>0</v>
      </c>
      <c r="V142" s="992">
        <f t="shared" si="49"/>
        <v>0</v>
      </c>
      <c r="W142" s="1071">
        <f t="shared" si="47"/>
        <v>2000</v>
      </c>
    </row>
    <row r="143" spans="1:23" ht="17.25" customHeight="1" x14ac:dyDescent="0.35">
      <c r="A143" s="320"/>
      <c r="B143" s="321"/>
      <c r="C143" s="1531"/>
      <c r="D143" s="317" t="s">
        <v>17</v>
      </c>
      <c r="E143" s="1529"/>
      <c r="F143" s="1006"/>
      <c r="G143" s="990"/>
      <c r="H143" s="990"/>
      <c r="I143" s="990"/>
      <c r="J143" s="990"/>
      <c r="K143" s="990"/>
      <c r="L143" s="990"/>
      <c r="M143" s="990"/>
      <c r="N143" s="990"/>
      <c r="O143" s="990"/>
      <c r="P143" s="990">
        <v>0</v>
      </c>
      <c r="Q143" s="990"/>
      <c r="R143" s="992"/>
      <c r="S143" s="996">
        <f t="shared" si="46"/>
        <v>0</v>
      </c>
      <c r="T143" s="1046"/>
      <c r="U143" s="1004"/>
      <c r="V143" s="1060"/>
      <c r="W143" s="1071">
        <f t="shared" si="47"/>
        <v>0</v>
      </c>
    </row>
    <row r="144" spans="1:23" s="315" customFormat="1" ht="17.25" customHeight="1" x14ac:dyDescent="0.35">
      <c r="A144" s="318"/>
      <c r="B144" s="319"/>
      <c r="C144" s="1531" t="s">
        <v>707</v>
      </c>
      <c r="D144" s="314" t="s">
        <v>300</v>
      </c>
      <c r="E144" s="1529" t="s">
        <v>341</v>
      </c>
      <c r="F144" s="1005"/>
      <c r="G144" s="1001"/>
      <c r="H144" s="1001"/>
      <c r="I144" s="1001"/>
      <c r="J144" s="1001"/>
      <c r="K144" s="1001"/>
      <c r="L144" s="1001"/>
      <c r="M144" s="1001">
        <v>857</v>
      </c>
      <c r="N144" s="1001"/>
      <c r="O144" s="1001"/>
      <c r="P144" s="1001"/>
      <c r="Q144" s="1001"/>
      <c r="R144" s="1036"/>
      <c r="S144" s="996">
        <f t="shared" si="46"/>
        <v>857</v>
      </c>
      <c r="T144" s="1045"/>
      <c r="U144" s="1002"/>
      <c r="V144" s="1059"/>
      <c r="W144" s="1071">
        <f t="shared" si="47"/>
        <v>857</v>
      </c>
    </row>
    <row r="145" spans="1:23" ht="17.25" customHeight="1" x14ac:dyDescent="0.35">
      <c r="A145" s="320"/>
      <c r="B145" s="321"/>
      <c r="C145" s="1531"/>
      <c r="D145" s="317" t="s">
        <v>300</v>
      </c>
      <c r="E145" s="1529"/>
      <c r="F145" s="1006"/>
      <c r="G145" s="990">
        <f t="shared" ref="G145:V145" si="50">G144+G146</f>
        <v>0</v>
      </c>
      <c r="H145" s="990">
        <f t="shared" si="50"/>
        <v>0</v>
      </c>
      <c r="I145" s="990">
        <f t="shared" si="50"/>
        <v>0</v>
      </c>
      <c r="J145" s="990">
        <f t="shared" si="50"/>
        <v>0</v>
      </c>
      <c r="K145" s="990">
        <f t="shared" si="50"/>
        <v>0</v>
      </c>
      <c r="L145" s="990">
        <f t="shared" si="50"/>
        <v>0</v>
      </c>
      <c r="M145" s="990">
        <f t="shared" si="50"/>
        <v>857</v>
      </c>
      <c r="N145" s="990">
        <f t="shared" si="50"/>
        <v>0</v>
      </c>
      <c r="O145" s="990">
        <f t="shared" si="50"/>
        <v>0</v>
      </c>
      <c r="P145" s="990">
        <f t="shared" si="50"/>
        <v>0</v>
      </c>
      <c r="Q145" s="990">
        <f t="shared" si="50"/>
        <v>0</v>
      </c>
      <c r="R145" s="992">
        <f t="shared" si="50"/>
        <v>0</v>
      </c>
      <c r="S145" s="996">
        <f t="shared" si="46"/>
        <v>857</v>
      </c>
      <c r="T145" s="995">
        <f t="shared" si="50"/>
        <v>0</v>
      </c>
      <c r="U145" s="990">
        <f t="shared" si="50"/>
        <v>0</v>
      </c>
      <c r="V145" s="992">
        <f t="shared" si="50"/>
        <v>0</v>
      </c>
      <c r="W145" s="1071">
        <f t="shared" si="47"/>
        <v>857</v>
      </c>
    </row>
    <row r="146" spans="1:23" ht="17.25" customHeight="1" x14ac:dyDescent="0.35">
      <c r="A146" s="320"/>
      <c r="B146" s="321"/>
      <c r="C146" s="1531"/>
      <c r="D146" s="317" t="s">
        <v>17</v>
      </c>
      <c r="E146" s="1529"/>
      <c r="F146" s="1006"/>
      <c r="G146" s="990"/>
      <c r="H146" s="990"/>
      <c r="I146" s="990"/>
      <c r="J146" s="990"/>
      <c r="K146" s="990"/>
      <c r="L146" s="990"/>
      <c r="M146" s="990">
        <v>0</v>
      </c>
      <c r="N146" s="990"/>
      <c r="O146" s="990"/>
      <c r="P146" s="990"/>
      <c r="Q146" s="990"/>
      <c r="R146" s="992"/>
      <c r="S146" s="996">
        <f t="shared" si="46"/>
        <v>0</v>
      </c>
      <c r="T146" s="1046"/>
      <c r="U146" s="1004"/>
      <c r="V146" s="1060"/>
      <c r="W146" s="1071">
        <f t="shared" si="47"/>
        <v>0</v>
      </c>
    </row>
    <row r="147" spans="1:23" s="315" customFormat="1" ht="17.25" customHeight="1" x14ac:dyDescent="0.35">
      <c r="A147" s="318"/>
      <c r="B147" s="319"/>
      <c r="C147" s="1530" t="s">
        <v>338</v>
      </c>
      <c r="D147" s="314" t="s">
        <v>300</v>
      </c>
      <c r="E147" s="1529" t="s">
        <v>269</v>
      </c>
      <c r="F147" s="1005"/>
      <c r="G147" s="1001"/>
      <c r="H147" s="1001"/>
      <c r="I147" s="1001"/>
      <c r="J147" s="1001"/>
      <c r="K147" s="1001"/>
      <c r="L147" s="1001"/>
      <c r="M147" s="1001">
        <v>13000</v>
      </c>
      <c r="N147" s="1001"/>
      <c r="O147" s="1001"/>
      <c r="P147" s="1001"/>
      <c r="Q147" s="1001"/>
      <c r="R147" s="1036"/>
      <c r="S147" s="996">
        <f t="shared" si="46"/>
        <v>13000</v>
      </c>
      <c r="T147" s="1045"/>
      <c r="U147" s="1002"/>
      <c r="V147" s="1059"/>
      <c r="W147" s="1071">
        <f t="shared" si="47"/>
        <v>13000</v>
      </c>
    </row>
    <row r="148" spans="1:23" ht="17.25" customHeight="1" x14ac:dyDescent="0.35">
      <c r="A148" s="320"/>
      <c r="B148" s="321"/>
      <c r="C148" s="1530"/>
      <c r="D148" s="317" t="s">
        <v>300</v>
      </c>
      <c r="E148" s="1529"/>
      <c r="F148" s="1006"/>
      <c r="G148" s="990">
        <f t="shared" ref="G148:V148" si="51">G147+G149</f>
        <v>0</v>
      </c>
      <c r="H148" s="990">
        <f t="shared" si="51"/>
        <v>0</v>
      </c>
      <c r="I148" s="990">
        <f t="shared" si="51"/>
        <v>0</v>
      </c>
      <c r="J148" s="990">
        <f t="shared" si="51"/>
        <v>0</v>
      </c>
      <c r="K148" s="990">
        <f t="shared" si="51"/>
        <v>0</v>
      </c>
      <c r="L148" s="990">
        <f t="shared" si="51"/>
        <v>0</v>
      </c>
      <c r="M148" s="990">
        <f t="shared" si="51"/>
        <v>13000</v>
      </c>
      <c r="N148" s="990">
        <f t="shared" si="51"/>
        <v>0</v>
      </c>
      <c r="O148" s="990">
        <f t="shared" si="51"/>
        <v>0</v>
      </c>
      <c r="P148" s="990">
        <f t="shared" si="51"/>
        <v>0</v>
      </c>
      <c r="Q148" s="990">
        <f t="shared" si="51"/>
        <v>0</v>
      </c>
      <c r="R148" s="992">
        <f t="shared" si="51"/>
        <v>0</v>
      </c>
      <c r="S148" s="996">
        <f t="shared" si="46"/>
        <v>13000</v>
      </c>
      <c r="T148" s="995">
        <f t="shared" si="51"/>
        <v>0</v>
      </c>
      <c r="U148" s="990">
        <f t="shared" si="51"/>
        <v>0</v>
      </c>
      <c r="V148" s="992">
        <f t="shared" si="51"/>
        <v>0</v>
      </c>
      <c r="W148" s="1071">
        <f t="shared" si="47"/>
        <v>13000</v>
      </c>
    </row>
    <row r="149" spans="1:23" ht="17.25" customHeight="1" x14ac:dyDescent="0.35">
      <c r="A149" s="320"/>
      <c r="B149" s="321"/>
      <c r="C149" s="1530"/>
      <c r="D149" s="317" t="s">
        <v>17</v>
      </c>
      <c r="E149" s="1529"/>
      <c r="F149" s="1006"/>
      <c r="G149" s="990"/>
      <c r="H149" s="990"/>
      <c r="I149" s="990"/>
      <c r="J149" s="990"/>
      <c r="K149" s="990"/>
      <c r="L149" s="990"/>
      <c r="M149" s="990"/>
      <c r="N149" s="990"/>
      <c r="O149" s="990"/>
      <c r="P149" s="990"/>
      <c r="Q149" s="990"/>
      <c r="R149" s="992"/>
      <c r="S149" s="996">
        <f t="shared" si="46"/>
        <v>0</v>
      </c>
      <c r="T149" s="1046"/>
      <c r="U149" s="1004"/>
      <c r="V149" s="1060"/>
      <c r="W149" s="1071">
        <f t="shared" si="47"/>
        <v>0</v>
      </c>
    </row>
    <row r="150" spans="1:23" s="315" customFormat="1" ht="17.25" customHeight="1" x14ac:dyDescent="0.35">
      <c r="A150" s="318"/>
      <c r="B150" s="319"/>
      <c r="C150" s="1530" t="s">
        <v>339</v>
      </c>
      <c r="D150" s="314" t="s">
        <v>300</v>
      </c>
      <c r="E150" s="1529" t="s">
        <v>269</v>
      </c>
      <c r="F150" s="1005"/>
      <c r="G150" s="1001"/>
      <c r="H150" s="1001"/>
      <c r="I150" s="1001">
        <v>6000</v>
      </c>
      <c r="J150" s="1001"/>
      <c r="K150" s="1001"/>
      <c r="L150" s="1001"/>
      <c r="M150" s="1001">
        <v>10000</v>
      </c>
      <c r="N150" s="1001"/>
      <c r="O150" s="1001"/>
      <c r="P150" s="1001"/>
      <c r="Q150" s="1001"/>
      <c r="R150" s="1036"/>
      <c r="S150" s="996">
        <f t="shared" si="46"/>
        <v>16000</v>
      </c>
      <c r="T150" s="1045"/>
      <c r="U150" s="1002"/>
      <c r="V150" s="1059"/>
      <c r="W150" s="1071">
        <f t="shared" si="47"/>
        <v>16000</v>
      </c>
    </row>
    <row r="151" spans="1:23" ht="17.25" customHeight="1" x14ac:dyDescent="0.35">
      <c r="A151" s="320"/>
      <c r="B151" s="321"/>
      <c r="C151" s="1530"/>
      <c r="D151" s="317" t="s">
        <v>300</v>
      </c>
      <c r="E151" s="1529"/>
      <c r="F151" s="1006"/>
      <c r="G151" s="990">
        <f t="shared" ref="G151:V151" si="52">G150+G152</f>
        <v>0</v>
      </c>
      <c r="H151" s="990">
        <f t="shared" si="52"/>
        <v>0</v>
      </c>
      <c r="I151" s="990">
        <f t="shared" si="52"/>
        <v>6000</v>
      </c>
      <c r="J151" s="990">
        <f t="shared" si="52"/>
        <v>0</v>
      </c>
      <c r="K151" s="990">
        <f t="shared" si="52"/>
        <v>0</v>
      </c>
      <c r="L151" s="990">
        <f t="shared" si="52"/>
        <v>0</v>
      </c>
      <c r="M151" s="990">
        <f t="shared" si="52"/>
        <v>10000</v>
      </c>
      <c r="N151" s="990">
        <f t="shared" si="52"/>
        <v>0</v>
      </c>
      <c r="O151" s="990">
        <f t="shared" si="52"/>
        <v>0</v>
      </c>
      <c r="P151" s="990">
        <f t="shared" si="52"/>
        <v>0</v>
      </c>
      <c r="Q151" s="990">
        <f t="shared" si="52"/>
        <v>0</v>
      </c>
      <c r="R151" s="992">
        <f t="shared" si="52"/>
        <v>0</v>
      </c>
      <c r="S151" s="996">
        <f t="shared" si="46"/>
        <v>16000</v>
      </c>
      <c r="T151" s="995">
        <f t="shared" si="52"/>
        <v>0</v>
      </c>
      <c r="U151" s="990">
        <f t="shared" si="52"/>
        <v>0</v>
      </c>
      <c r="V151" s="992">
        <f t="shared" si="52"/>
        <v>0</v>
      </c>
      <c r="W151" s="1071">
        <f t="shared" si="47"/>
        <v>16000</v>
      </c>
    </row>
    <row r="152" spans="1:23" s="512" customFormat="1" ht="17.25" customHeight="1" x14ac:dyDescent="0.4">
      <c r="A152" s="510"/>
      <c r="B152" s="511"/>
      <c r="C152" s="1530"/>
      <c r="D152" s="317" t="s">
        <v>17</v>
      </c>
      <c r="E152" s="1529"/>
      <c r="F152" s="1014"/>
      <c r="G152" s="1013"/>
      <c r="H152" s="1013"/>
      <c r="I152" s="1013">
        <v>0</v>
      </c>
      <c r="J152" s="1013"/>
      <c r="K152" s="1013"/>
      <c r="L152" s="1013"/>
      <c r="M152" s="1013">
        <v>0</v>
      </c>
      <c r="N152" s="1013"/>
      <c r="O152" s="1013"/>
      <c r="P152" s="1013"/>
      <c r="Q152" s="1013"/>
      <c r="R152" s="1038"/>
      <c r="S152" s="997">
        <f t="shared" si="46"/>
        <v>0</v>
      </c>
      <c r="T152" s="1049"/>
      <c r="U152" s="1015"/>
      <c r="V152" s="1063"/>
      <c r="W152" s="993">
        <f t="shared" si="47"/>
        <v>0</v>
      </c>
    </row>
    <row r="153" spans="1:23" ht="17.25" customHeight="1" x14ac:dyDescent="0.35">
      <c r="A153" s="320"/>
      <c r="B153" s="321"/>
      <c r="C153" s="1569" t="s">
        <v>340</v>
      </c>
      <c r="D153" s="314" t="s">
        <v>300</v>
      </c>
      <c r="E153" s="1570" t="s">
        <v>341</v>
      </c>
      <c r="F153" s="1006"/>
      <c r="G153" s="990"/>
      <c r="H153" s="990"/>
      <c r="I153" s="990">
        <v>8648</v>
      </c>
      <c r="J153" s="990"/>
      <c r="K153" s="990"/>
      <c r="L153" s="990"/>
      <c r="M153" s="990"/>
      <c r="N153" s="990"/>
      <c r="O153" s="990"/>
      <c r="P153" s="990"/>
      <c r="Q153" s="990"/>
      <c r="R153" s="992">
        <v>0</v>
      </c>
      <c r="S153" s="996">
        <f t="shared" si="46"/>
        <v>8648</v>
      </c>
      <c r="T153" s="1046"/>
      <c r="U153" s="1004"/>
      <c r="V153" s="1060"/>
      <c r="W153" s="1071">
        <f t="shared" si="47"/>
        <v>8648</v>
      </c>
    </row>
    <row r="154" spans="1:23" ht="17.25" customHeight="1" x14ac:dyDescent="0.35">
      <c r="A154" s="320"/>
      <c r="B154" s="321"/>
      <c r="C154" s="1569"/>
      <c r="D154" s="317" t="s">
        <v>300</v>
      </c>
      <c r="E154" s="1570"/>
      <c r="F154" s="1006"/>
      <c r="G154" s="990">
        <f t="shared" ref="G154:V154" si="53">G153+G155</f>
        <v>0</v>
      </c>
      <c r="H154" s="990">
        <f t="shared" si="53"/>
        <v>0</v>
      </c>
      <c r="I154" s="990">
        <f t="shared" si="53"/>
        <v>0</v>
      </c>
      <c r="J154" s="990">
        <f t="shared" si="53"/>
        <v>0</v>
      </c>
      <c r="K154" s="990">
        <f t="shared" si="53"/>
        <v>0</v>
      </c>
      <c r="L154" s="990">
        <f t="shared" si="53"/>
        <v>0</v>
      </c>
      <c r="M154" s="990">
        <f t="shared" si="53"/>
        <v>0</v>
      </c>
      <c r="N154" s="990">
        <f t="shared" si="53"/>
        <v>46651</v>
      </c>
      <c r="O154" s="990">
        <f t="shared" si="53"/>
        <v>0</v>
      </c>
      <c r="P154" s="990">
        <f t="shared" si="53"/>
        <v>0</v>
      </c>
      <c r="Q154" s="990">
        <f t="shared" si="53"/>
        <v>0</v>
      </c>
      <c r="R154" s="990">
        <f t="shared" si="53"/>
        <v>-37164</v>
      </c>
      <c r="S154" s="996">
        <f t="shared" si="46"/>
        <v>9487</v>
      </c>
      <c r="T154" s="995">
        <f t="shared" si="53"/>
        <v>0</v>
      </c>
      <c r="U154" s="990">
        <f t="shared" si="53"/>
        <v>0</v>
      </c>
      <c r="V154" s="992">
        <f t="shared" si="53"/>
        <v>0</v>
      </c>
      <c r="W154" s="1071">
        <f t="shared" si="47"/>
        <v>9487</v>
      </c>
    </row>
    <row r="155" spans="1:23" s="509" customFormat="1" ht="17.25" customHeight="1" x14ac:dyDescent="0.4">
      <c r="A155" s="507"/>
      <c r="B155" s="508"/>
      <c r="C155" s="1569"/>
      <c r="D155" s="317" t="s">
        <v>17</v>
      </c>
      <c r="E155" s="1570"/>
      <c r="F155" s="1448"/>
      <c r="G155" s="1449"/>
      <c r="H155" s="1449"/>
      <c r="I155" s="1449">
        <v>-8648</v>
      </c>
      <c r="J155" s="1449"/>
      <c r="K155" s="1449"/>
      <c r="L155" s="1449"/>
      <c r="M155" s="1449">
        <v>0</v>
      </c>
      <c r="N155" s="1449">
        <v>46651</v>
      </c>
      <c r="O155" s="1449"/>
      <c r="P155" s="1449"/>
      <c r="Q155" s="1449"/>
      <c r="R155" s="1450">
        <v>-37164</v>
      </c>
      <c r="S155" s="997">
        <f t="shared" si="46"/>
        <v>839</v>
      </c>
      <c r="T155" s="1451"/>
      <c r="U155" s="1452"/>
      <c r="V155" s="1453"/>
      <c r="W155" s="993">
        <f t="shared" si="47"/>
        <v>839</v>
      </c>
    </row>
    <row r="156" spans="1:23" s="315" customFormat="1" ht="17.25" customHeight="1" x14ac:dyDescent="0.35">
      <c r="A156" s="318"/>
      <c r="B156" s="330"/>
      <c r="C156" s="1531" t="s">
        <v>342</v>
      </c>
      <c r="D156" s="314" t="s">
        <v>300</v>
      </c>
      <c r="E156" s="1532" t="s">
        <v>341</v>
      </c>
      <c r="F156" s="1005"/>
      <c r="G156" s="1001"/>
      <c r="H156" s="1001"/>
      <c r="I156" s="1001">
        <v>4200</v>
      </c>
      <c r="J156" s="1001"/>
      <c r="K156" s="1001"/>
      <c r="L156" s="1001"/>
      <c r="M156" s="1001"/>
      <c r="N156" s="1001"/>
      <c r="O156" s="1001"/>
      <c r="P156" s="1001"/>
      <c r="Q156" s="1001"/>
      <c r="R156" s="1036"/>
      <c r="S156" s="996">
        <f t="shared" si="46"/>
        <v>4200</v>
      </c>
      <c r="T156" s="1045"/>
      <c r="U156" s="1002"/>
      <c r="V156" s="1059"/>
      <c r="W156" s="1071">
        <f t="shared" si="47"/>
        <v>4200</v>
      </c>
    </row>
    <row r="157" spans="1:23" ht="17.25" customHeight="1" x14ac:dyDescent="0.35">
      <c r="A157" s="320"/>
      <c r="B157" s="331"/>
      <c r="C157" s="1531"/>
      <c r="D157" s="317" t="s">
        <v>300</v>
      </c>
      <c r="E157" s="1532"/>
      <c r="F157" s="1006"/>
      <c r="G157" s="990">
        <f t="shared" ref="G157:V157" si="54">G156+G158</f>
        <v>0</v>
      </c>
      <c r="H157" s="990">
        <f t="shared" si="54"/>
        <v>0</v>
      </c>
      <c r="I157" s="990">
        <f t="shared" si="54"/>
        <v>4200</v>
      </c>
      <c r="J157" s="990">
        <f t="shared" si="54"/>
        <v>0</v>
      </c>
      <c r="K157" s="990">
        <f t="shared" si="54"/>
        <v>0</v>
      </c>
      <c r="L157" s="990">
        <f t="shared" si="54"/>
        <v>0</v>
      </c>
      <c r="M157" s="990">
        <f t="shared" si="54"/>
        <v>0</v>
      </c>
      <c r="N157" s="990">
        <f t="shared" si="54"/>
        <v>0</v>
      </c>
      <c r="O157" s="990">
        <f t="shared" si="54"/>
        <v>0</v>
      </c>
      <c r="P157" s="990">
        <f t="shared" si="54"/>
        <v>0</v>
      </c>
      <c r="Q157" s="990">
        <f t="shared" si="54"/>
        <v>0</v>
      </c>
      <c r="R157" s="992">
        <f t="shared" si="54"/>
        <v>0</v>
      </c>
      <c r="S157" s="996">
        <f t="shared" si="46"/>
        <v>4200</v>
      </c>
      <c r="T157" s="995">
        <f t="shared" si="54"/>
        <v>0</v>
      </c>
      <c r="U157" s="990">
        <f t="shared" si="54"/>
        <v>0</v>
      </c>
      <c r="V157" s="992">
        <f t="shared" si="54"/>
        <v>0</v>
      </c>
      <c r="W157" s="1071">
        <f t="shared" si="47"/>
        <v>4200</v>
      </c>
    </row>
    <row r="158" spans="1:23" ht="17.25" customHeight="1" x14ac:dyDescent="0.35">
      <c r="A158" s="320"/>
      <c r="B158" s="331"/>
      <c r="C158" s="1531"/>
      <c r="D158" s="317" t="s">
        <v>17</v>
      </c>
      <c r="E158" s="1532"/>
      <c r="F158" s="1006"/>
      <c r="G158" s="990"/>
      <c r="H158" s="990"/>
      <c r="I158" s="990"/>
      <c r="J158" s="990"/>
      <c r="K158" s="990"/>
      <c r="L158" s="990"/>
      <c r="M158" s="990"/>
      <c r="N158" s="990"/>
      <c r="O158" s="990"/>
      <c r="P158" s="990"/>
      <c r="Q158" s="990"/>
      <c r="R158" s="992"/>
      <c r="S158" s="996">
        <f t="shared" si="46"/>
        <v>0</v>
      </c>
      <c r="T158" s="1046"/>
      <c r="U158" s="1004"/>
      <c r="V158" s="1060"/>
      <c r="W158" s="1071">
        <f t="shared" si="47"/>
        <v>0</v>
      </c>
    </row>
    <row r="159" spans="1:23" s="315" customFormat="1" ht="17.25" customHeight="1" x14ac:dyDescent="0.35">
      <c r="A159" s="341"/>
      <c r="B159" s="330"/>
      <c r="C159" s="1531" t="s">
        <v>343</v>
      </c>
      <c r="D159" s="314" t="s">
        <v>300</v>
      </c>
      <c r="E159" s="1532" t="s">
        <v>341</v>
      </c>
      <c r="F159" s="1005"/>
      <c r="G159" s="1001"/>
      <c r="H159" s="1001"/>
      <c r="I159" s="1001">
        <v>8355</v>
      </c>
      <c r="J159" s="1001"/>
      <c r="K159" s="1001"/>
      <c r="L159" s="1001"/>
      <c r="M159" s="1001"/>
      <c r="N159" s="1001"/>
      <c r="O159" s="1001"/>
      <c r="P159" s="1001"/>
      <c r="Q159" s="1001"/>
      <c r="R159" s="1036"/>
      <c r="S159" s="996">
        <f t="shared" si="46"/>
        <v>8355</v>
      </c>
      <c r="T159" s="1045"/>
      <c r="U159" s="1002"/>
      <c r="V159" s="1059"/>
      <c r="W159" s="1071">
        <f t="shared" si="47"/>
        <v>8355</v>
      </c>
    </row>
    <row r="160" spans="1:23" ht="15.75" customHeight="1" x14ac:dyDescent="0.35">
      <c r="A160" s="342"/>
      <c r="B160" s="331"/>
      <c r="C160" s="1531"/>
      <c r="D160" s="317" t="s">
        <v>300</v>
      </c>
      <c r="E160" s="1532"/>
      <c r="F160" s="1006"/>
      <c r="G160" s="990">
        <f>G159+G161</f>
        <v>0</v>
      </c>
      <c r="H160" s="990">
        <f t="shared" ref="H160:R160" si="55">H159+H161</f>
        <v>0</v>
      </c>
      <c r="I160" s="990">
        <f t="shared" si="55"/>
        <v>8355</v>
      </c>
      <c r="J160" s="990">
        <f t="shared" si="55"/>
        <v>0</v>
      </c>
      <c r="K160" s="990">
        <f t="shared" si="55"/>
        <v>0</v>
      </c>
      <c r="L160" s="990">
        <f t="shared" si="55"/>
        <v>0</v>
      </c>
      <c r="M160" s="990">
        <f t="shared" si="55"/>
        <v>0</v>
      </c>
      <c r="N160" s="990">
        <f t="shared" si="55"/>
        <v>0</v>
      </c>
      <c r="O160" s="990">
        <f t="shared" si="55"/>
        <v>0</v>
      </c>
      <c r="P160" s="990">
        <f t="shared" si="55"/>
        <v>0</v>
      </c>
      <c r="Q160" s="990">
        <f t="shared" si="55"/>
        <v>0</v>
      </c>
      <c r="R160" s="992">
        <f t="shared" si="55"/>
        <v>0</v>
      </c>
      <c r="S160" s="996">
        <f t="shared" si="46"/>
        <v>8355</v>
      </c>
      <c r="T160" s="995"/>
      <c r="U160" s="990"/>
      <c r="V160" s="992"/>
      <c r="W160" s="1071">
        <f t="shared" si="47"/>
        <v>8355</v>
      </c>
    </row>
    <row r="161" spans="1:23" ht="17.25" customHeight="1" x14ac:dyDescent="0.35">
      <c r="A161" s="342"/>
      <c r="B161" s="331"/>
      <c r="C161" s="1531"/>
      <c r="D161" s="317" t="s">
        <v>17</v>
      </c>
      <c r="E161" s="1532"/>
      <c r="F161" s="1006"/>
      <c r="G161" s="990"/>
      <c r="H161" s="990"/>
      <c r="I161" s="990"/>
      <c r="J161" s="990"/>
      <c r="K161" s="990"/>
      <c r="L161" s="990"/>
      <c r="M161" s="990"/>
      <c r="N161" s="990"/>
      <c r="O161" s="990"/>
      <c r="P161" s="990"/>
      <c r="Q161" s="990"/>
      <c r="R161" s="992"/>
      <c r="S161" s="996">
        <f t="shared" si="46"/>
        <v>0</v>
      </c>
      <c r="T161" s="1046"/>
      <c r="U161" s="1004"/>
      <c r="V161" s="1060"/>
      <c r="W161" s="1071">
        <f t="shared" si="47"/>
        <v>0</v>
      </c>
    </row>
    <row r="162" spans="1:23" s="315" customFormat="1" ht="15.95" customHeight="1" x14ac:dyDescent="0.35">
      <c r="A162" s="318"/>
      <c r="B162" s="333"/>
      <c r="C162" s="1531" t="s">
        <v>344</v>
      </c>
      <c r="D162" s="314" t="s">
        <v>300</v>
      </c>
      <c r="E162" s="1532" t="s">
        <v>341</v>
      </c>
      <c r="F162" s="1005">
        <v>15</v>
      </c>
      <c r="G162" s="1001">
        <v>40634</v>
      </c>
      <c r="H162" s="1001">
        <v>10756</v>
      </c>
      <c r="I162" s="1001">
        <v>52549</v>
      </c>
      <c r="J162" s="1001"/>
      <c r="K162" s="1001"/>
      <c r="L162" s="1001"/>
      <c r="M162" s="1001">
        <v>2405</v>
      </c>
      <c r="N162" s="1001"/>
      <c r="O162" s="1001"/>
      <c r="P162" s="1001"/>
      <c r="Q162" s="1001"/>
      <c r="R162" s="1036"/>
      <c r="S162" s="996">
        <f t="shared" si="46"/>
        <v>106344</v>
      </c>
      <c r="T162" s="1045"/>
      <c r="U162" s="1002"/>
      <c r="V162" s="1059"/>
      <c r="W162" s="1071">
        <f t="shared" si="47"/>
        <v>106344</v>
      </c>
    </row>
    <row r="163" spans="1:23" ht="22.35" customHeight="1" x14ac:dyDescent="0.35">
      <c r="A163" s="320"/>
      <c r="B163" s="334"/>
      <c r="C163" s="1531"/>
      <c r="D163" s="317" t="s">
        <v>300</v>
      </c>
      <c r="E163" s="1532"/>
      <c r="F163" s="1006"/>
      <c r="G163" s="990">
        <f t="shared" ref="G163:R163" si="56">G162+G164</f>
        <v>24984</v>
      </c>
      <c r="H163" s="990">
        <f t="shared" si="56"/>
        <v>7756</v>
      </c>
      <c r="I163" s="990">
        <f t="shared" si="56"/>
        <v>52549</v>
      </c>
      <c r="J163" s="990">
        <f t="shared" si="56"/>
        <v>0</v>
      </c>
      <c r="K163" s="990">
        <f t="shared" si="56"/>
        <v>0</v>
      </c>
      <c r="L163" s="990">
        <f t="shared" si="56"/>
        <v>0</v>
      </c>
      <c r="M163" s="990">
        <f t="shared" si="56"/>
        <v>2405</v>
      </c>
      <c r="N163" s="990">
        <f t="shared" si="56"/>
        <v>0</v>
      </c>
      <c r="O163" s="990">
        <f t="shared" si="56"/>
        <v>0</v>
      </c>
      <c r="P163" s="990">
        <f t="shared" si="56"/>
        <v>0</v>
      </c>
      <c r="Q163" s="990">
        <f t="shared" si="56"/>
        <v>0</v>
      </c>
      <c r="R163" s="992">
        <f t="shared" si="56"/>
        <v>0</v>
      </c>
      <c r="S163" s="996">
        <f t="shared" si="46"/>
        <v>87694</v>
      </c>
      <c r="T163" s="995">
        <f>T162+T164</f>
        <v>0</v>
      </c>
      <c r="U163" s="990">
        <f>U162+U164</f>
        <v>0</v>
      </c>
      <c r="V163" s="992">
        <f>V162+V164</f>
        <v>0</v>
      </c>
      <c r="W163" s="1071">
        <f t="shared" si="47"/>
        <v>87694</v>
      </c>
    </row>
    <row r="164" spans="1:23" s="1324" customFormat="1" ht="16.5" customHeight="1" x14ac:dyDescent="0.4">
      <c r="A164" s="1322"/>
      <c r="B164" s="1323"/>
      <c r="C164" s="1531"/>
      <c r="D164" s="317" t="s">
        <v>17</v>
      </c>
      <c r="E164" s="1532"/>
      <c r="F164" s="1019"/>
      <c r="G164" s="1020">
        <v>-15650</v>
      </c>
      <c r="H164" s="1020">
        <v>-3000</v>
      </c>
      <c r="I164" s="1020">
        <v>0</v>
      </c>
      <c r="J164" s="1020"/>
      <c r="K164" s="1020"/>
      <c r="L164" s="1020"/>
      <c r="M164" s="1020">
        <v>0</v>
      </c>
      <c r="N164" s="1020"/>
      <c r="O164" s="1020"/>
      <c r="P164" s="1020"/>
      <c r="Q164" s="1020"/>
      <c r="R164" s="1040"/>
      <c r="S164" s="997">
        <f t="shared" si="46"/>
        <v>-18650</v>
      </c>
      <c r="T164" s="1052"/>
      <c r="U164" s="1021"/>
      <c r="V164" s="1066"/>
      <c r="W164" s="993">
        <f t="shared" si="47"/>
        <v>-18650</v>
      </c>
    </row>
    <row r="165" spans="1:23" s="315" customFormat="1" ht="17.25" customHeight="1" x14ac:dyDescent="0.35">
      <c r="A165" s="318"/>
      <c r="B165" s="333"/>
      <c r="C165" s="1531" t="s">
        <v>345</v>
      </c>
      <c r="D165" s="314" t="s">
        <v>300</v>
      </c>
      <c r="E165" s="1532" t="s">
        <v>341</v>
      </c>
      <c r="F165" s="1005"/>
      <c r="G165" s="1001"/>
      <c r="H165" s="1001"/>
      <c r="I165" s="1001"/>
      <c r="J165" s="1001"/>
      <c r="K165" s="1001"/>
      <c r="L165" s="1001">
        <v>23587</v>
      </c>
      <c r="M165" s="1001"/>
      <c r="N165" s="1001"/>
      <c r="O165" s="1001"/>
      <c r="P165" s="1001"/>
      <c r="Q165" s="1001"/>
      <c r="R165" s="1036"/>
      <c r="S165" s="996">
        <f t="shared" si="46"/>
        <v>23587</v>
      </c>
      <c r="T165" s="1045"/>
      <c r="U165" s="1002"/>
      <c r="V165" s="1059"/>
      <c r="W165" s="1071">
        <f t="shared" si="47"/>
        <v>23587</v>
      </c>
    </row>
    <row r="166" spans="1:23" ht="17.25" customHeight="1" x14ac:dyDescent="0.35">
      <c r="A166" s="320"/>
      <c r="B166" s="334"/>
      <c r="C166" s="1531"/>
      <c r="D166" s="317" t="s">
        <v>300</v>
      </c>
      <c r="E166" s="1532"/>
      <c r="F166" s="1006"/>
      <c r="G166" s="990">
        <f t="shared" ref="G166:V166" si="57">G165+G167</f>
        <v>0</v>
      </c>
      <c r="H166" s="990">
        <f t="shared" si="57"/>
        <v>0</v>
      </c>
      <c r="I166" s="990">
        <f t="shared" si="57"/>
        <v>0</v>
      </c>
      <c r="J166" s="990">
        <f t="shared" si="57"/>
        <v>0</v>
      </c>
      <c r="K166" s="990">
        <f t="shared" si="57"/>
        <v>0</v>
      </c>
      <c r="L166" s="990">
        <f t="shared" si="57"/>
        <v>23587</v>
      </c>
      <c r="M166" s="990">
        <f t="shared" si="57"/>
        <v>0</v>
      </c>
      <c r="N166" s="990">
        <f t="shared" si="57"/>
        <v>0</v>
      </c>
      <c r="O166" s="990">
        <f t="shared" si="57"/>
        <v>0</v>
      </c>
      <c r="P166" s="990">
        <f t="shared" si="57"/>
        <v>0</v>
      </c>
      <c r="Q166" s="990">
        <f t="shared" si="57"/>
        <v>0</v>
      </c>
      <c r="R166" s="992">
        <f t="shared" si="57"/>
        <v>0</v>
      </c>
      <c r="S166" s="996">
        <f t="shared" si="46"/>
        <v>23587</v>
      </c>
      <c r="T166" s="995">
        <f t="shared" si="57"/>
        <v>0</v>
      </c>
      <c r="U166" s="990">
        <f t="shared" si="57"/>
        <v>0</v>
      </c>
      <c r="V166" s="992">
        <f t="shared" si="57"/>
        <v>0</v>
      </c>
      <c r="W166" s="1071">
        <f t="shared" si="47"/>
        <v>23587</v>
      </c>
    </row>
    <row r="167" spans="1:23" ht="17.25" customHeight="1" x14ac:dyDescent="0.4">
      <c r="A167" s="320"/>
      <c r="B167" s="334"/>
      <c r="C167" s="1531"/>
      <c r="D167" s="939" t="s">
        <v>17</v>
      </c>
      <c r="E167" s="1532"/>
      <c r="F167" s="1014"/>
      <c r="G167" s="1013"/>
      <c r="H167" s="1013"/>
      <c r="I167" s="1013"/>
      <c r="J167" s="1013"/>
      <c r="K167" s="1013"/>
      <c r="L167" s="1013">
        <v>0</v>
      </c>
      <c r="M167" s="1013"/>
      <c r="N167" s="1013"/>
      <c r="O167" s="1013"/>
      <c r="P167" s="1013"/>
      <c r="Q167" s="1013"/>
      <c r="R167" s="1038"/>
      <c r="S167" s="997">
        <f t="shared" si="46"/>
        <v>0</v>
      </c>
      <c r="T167" s="1049"/>
      <c r="U167" s="1015"/>
      <c r="V167" s="1063"/>
      <c r="W167" s="993">
        <f t="shared" si="47"/>
        <v>0</v>
      </c>
    </row>
    <row r="168" spans="1:23" s="315" customFormat="1" ht="17.25" customHeight="1" x14ac:dyDescent="0.35">
      <c r="A168" s="318"/>
      <c r="B168" s="333"/>
      <c r="C168" s="1531" t="s">
        <v>634</v>
      </c>
      <c r="D168" s="314" t="s">
        <v>300</v>
      </c>
      <c r="E168" s="1532" t="s">
        <v>341</v>
      </c>
      <c r="F168" s="1005"/>
      <c r="G168" s="1001"/>
      <c r="H168" s="1001"/>
      <c r="I168" s="1001"/>
      <c r="J168" s="1001"/>
      <c r="K168" s="1001"/>
      <c r="L168" s="1001">
        <v>4953</v>
      </c>
      <c r="M168" s="1001"/>
      <c r="N168" s="1001"/>
      <c r="O168" s="1001"/>
      <c r="P168" s="1001"/>
      <c r="Q168" s="1001"/>
      <c r="R168" s="1036"/>
      <c r="S168" s="996">
        <f t="shared" si="46"/>
        <v>4953</v>
      </c>
      <c r="T168" s="1045"/>
      <c r="U168" s="1002"/>
      <c r="V168" s="1059"/>
      <c r="W168" s="1071">
        <f t="shared" si="47"/>
        <v>4953</v>
      </c>
    </row>
    <row r="169" spans="1:23" ht="17.25" customHeight="1" x14ac:dyDescent="0.35">
      <c r="A169" s="320"/>
      <c r="B169" s="334"/>
      <c r="C169" s="1531"/>
      <c r="D169" s="317" t="s">
        <v>300</v>
      </c>
      <c r="E169" s="1532"/>
      <c r="F169" s="1006"/>
      <c r="G169" s="990">
        <f t="shared" ref="G169:R169" si="58">G168+G170</f>
        <v>0</v>
      </c>
      <c r="H169" s="990">
        <f t="shared" si="58"/>
        <v>0</v>
      </c>
      <c r="I169" s="990">
        <f t="shared" si="58"/>
        <v>0</v>
      </c>
      <c r="J169" s="990">
        <f t="shared" si="58"/>
        <v>0</v>
      </c>
      <c r="K169" s="990">
        <f t="shared" si="58"/>
        <v>0</v>
      </c>
      <c r="L169" s="990">
        <f t="shared" si="58"/>
        <v>4953</v>
      </c>
      <c r="M169" s="990">
        <f t="shared" si="58"/>
        <v>0</v>
      </c>
      <c r="N169" s="990">
        <f t="shared" si="58"/>
        <v>0</v>
      </c>
      <c r="O169" s="990">
        <f t="shared" si="58"/>
        <v>0</v>
      </c>
      <c r="P169" s="990">
        <f t="shared" si="58"/>
        <v>0</v>
      </c>
      <c r="Q169" s="990">
        <f t="shared" si="58"/>
        <v>0</v>
      </c>
      <c r="R169" s="992">
        <f t="shared" si="58"/>
        <v>0</v>
      </c>
      <c r="S169" s="996">
        <f t="shared" si="46"/>
        <v>4953</v>
      </c>
      <c r="T169" s="1046"/>
      <c r="U169" s="1004"/>
      <c r="V169" s="1060"/>
      <c r="W169" s="1071">
        <f t="shared" si="47"/>
        <v>4953</v>
      </c>
    </row>
    <row r="170" spans="1:23" ht="17.25" customHeight="1" x14ac:dyDescent="0.35">
      <c r="A170" s="320"/>
      <c r="B170" s="334"/>
      <c r="C170" s="1531"/>
      <c r="D170" s="317" t="s">
        <v>17</v>
      </c>
      <c r="E170" s="1532"/>
      <c r="F170" s="1006"/>
      <c r="G170" s="990"/>
      <c r="H170" s="990"/>
      <c r="I170" s="990"/>
      <c r="J170" s="990"/>
      <c r="K170" s="990"/>
      <c r="L170" s="990"/>
      <c r="M170" s="990"/>
      <c r="N170" s="990"/>
      <c r="O170" s="990"/>
      <c r="P170" s="990"/>
      <c r="Q170" s="990"/>
      <c r="R170" s="992"/>
      <c r="S170" s="996">
        <f t="shared" si="46"/>
        <v>0</v>
      </c>
      <c r="T170" s="1046"/>
      <c r="U170" s="1004"/>
      <c r="V170" s="1060"/>
      <c r="W170" s="1071">
        <f t="shared" si="47"/>
        <v>0</v>
      </c>
    </row>
    <row r="171" spans="1:23" s="315" customFormat="1" ht="17.25" customHeight="1" x14ac:dyDescent="0.35">
      <c r="A171" s="318"/>
      <c r="B171" s="333"/>
      <c r="C171" s="1531" t="s">
        <v>346</v>
      </c>
      <c r="D171" s="314" t="s">
        <v>300</v>
      </c>
      <c r="E171" s="1532" t="s">
        <v>341</v>
      </c>
      <c r="F171" s="1005"/>
      <c r="G171" s="1001"/>
      <c r="H171" s="1001"/>
      <c r="I171" s="1001"/>
      <c r="J171" s="1001"/>
      <c r="K171" s="1001"/>
      <c r="L171" s="1001">
        <v>18000</v>
      </c>
      <c r="M171" s="1001"/>
      <c r="N171" s="1001"/>
      <c r="O171" s="1001"/>
      <c r="P171" s="1001"/>
      <c r="Q171" s="1001"/>
      <c r="R171" s="1036"/>
      <c r="S171" s="996">
        <f t="shared" si="46"/>
        <v>18000</v>
      </c>
      <c r="T171" s="1045"/>
      <c r="U171" s="1002"/>
      <c r="V171" s="1059"/>
      <c r="W171" s="1071">
        <f t="shared" si="47"/>
        <v>18000</v>
      </c>
    </row>
    <row r="172" spans="1:23" ht="17.25" customHeight="1" x14ac:dyDescent="0.35">
      <c r="A172" s="320"/>
      <c r="B172" s="334"/>
      <c r="C172" s="1531"/>
      <c r="D172" s="317" t="s">
        <v>300</v>
      </c>
      <c r="E172" s="1532"/>
      <c r="F172" s="1006"/>
      <c r="G172" s="990">
        <f t="shared" ref="G172:V172" si="59">G171+G173</f>
        <v>0</v>
      </c>
      <c r="H172" s="990">
        <f t="shared" si="59"/>
        <v>0</v>
      </c>
      <c r="I172" s="990">
        <f t="shared" si="59"/>
        <v>0</v>
      </c>
      <c r="J172" s="990">
        <f t="shared" si="59"/>
        <v>0</v>
      </c>
      <c r="K172" s="990">
        <f t="shared" si="59"/>
        <v>0</v>
      </c>
      <c r="L172" s="990">
        <f t="shared" si="59"/>
        <v>18000</v>
      </c>
      <c r="M172" s="990">
        <f t="shared" si="59"/>
        <v>0</v>
      </c>
      <c r="N172" s="990">
        <f t="shared" si="59"/>
        <v>0</v>
      </c>
      <c r="O172" s="990">
        <f t="shared" si="59"/>
        <v>0</v>
      </c>
      <c r="P172" s="990">
        <f t="shared" si="59"/>
        <v>0</v>
      </c>
      <c r="Q172" s="990">
        <f t="shared" si="59"/>
        <v>0</v>
      </c>
      <c r="R172" s="992">
        <f t="shared" si="59"/>
        <v>0</v>
      </c>
      <c r="S172" s="996">
        <f t="shared" si="46"/>
        <v>18000</v>
      </c>
      <c r="T172" s="995">
        <f t="shared" si="59"/>
        <v>0</v>
      </c>
      <c r="U172" s="990">
        <f t="shared" si="59"/>
        <v>0</v>
      </c>
      <c r="V172" s="992">
        <f t="shared" si="59"/>
        <v>0</v>
      </c>
      <c r="W172" s="1071">
        <f t="shared" si="47"/>
        <v>18000</v>
      </c>
    </row>
    <row r="173" spans="1:23" ht="17.25" customHeight="1" x14ac:dyDescent="0.4">
      <c r="A173" s="320"/>
      <c r="B173" s="334"/>
      <c r="C173" s="1531"/>
      <c r="D173" s="939" t="s">
        <v>17</v>
      </c>
      <c r="E173" s="1532"/>
      <c r="F173" s="1019"/>
      <c r="G173" s="1020"/>
      <c r="H173" s="1020"/>
      <c r="I173" s="1020"/>
      <c r="J173" s="1020"/>
      <c r="K173" s="1020"/>
      <c r="L173" s="1020">
        <v>0</v>
      </c>
      <c r="M173" s="1020"/>
      <c r="N173" s="1020"/>
      <c r="O173" s="1020"/>
      <c r="P173" s="1020"/>
      <c r="Q173" s="1020"/>
      <c r="R173" s="1040"/>
      <c r="S173" s="997">
        <f t="shared" si="46"/>
        <v>0</v>
      </c>
      <c r="T173" s="1052"/>
      <c r="U173" s="1021"/>
      <c r="V173" s="1066"/>
      <c r="W173" s="993">
        <f t="shared" si="47"/>
        <v>0</v>
      </c>
    </row>
    <row r="174" spans="1:23" s="315" customFormat="1" ht="17.25" customHeight="1" x14ac:dyDescent="0.35">
      <c r="A174" s="318"/>
      <c r="B174" s="333"/>
      <c r="C174" s="1531" t="s">
        <v>635</v>
      </c>
      <c r="D174" s="314" t="s">
        <v>300</v>
      </c>
      <c r="E174" s="1532" t="s">
        <v>341</v>
      </c>
      <c r="F174" s="1005"/>
      <c r="G174" s="1001"/>
      <c r="H174" s="1001"/>
      <c r="I174" s="1001"/>
      <c r="J174" s="1001"/>
      <c r="K174" s="1001"/>
      <c r="L174" s="1001">
        <v>44743</v>
      </c>
      <c r="M174" s="1001"/>
      <c r="N174" s="1001"/>
      <c r="O174" s="1001"/>
      <c r="P174" s="1001"/>
      <c r="Q174" s="1001"/>
      <c r="R174" s="1036"/>
      <c r="S174" s="996">
        <f t="shared" si="46"/>
        <v>44743</v>
      </c>
      <c r="T174" s="1045"/>
      <c r="U174" s="1002"/>
      <c r="V174" s="1059"/>
      <c r="W174" s="1071">
        <f t="shared" si="47"/>
        <v>44743</v>
      </c>
    </row>
    <row r="175" spans="1:23" ht="17.25" customHeight="1" x14ac:dyDescent="0.35">
      <c r="A175" s="320"/>
      <c r="B175" s="334"/>
      <c r="C175" s="1531"/>
      <c r="D175" s="317" t="s">
        <v>300</v>
      </c>
      <c r="E175" s="1532"/>
      <c r="F175" s="1006"/>
      <c r="G175" s="990">
        <f t="shared" ref="G175:V175" si="60">G174+G176</f>
        <v>0</v>
      </c>
      <c r="H175" s="990">
        <f t="shared" si="60"/>
        <v>0</v>
      </c>
      <c r="I175" s="990">
        <f t="shared" si="60"/>
        <v>0</v>
      </c>
      <c r="J175" s="990">
        <f t="shared" si="60"/>
        <v>0</v>
      </c>
      <c r="K175" s="990">
        <f t="shared" si="60"/>
        <v>0</v>
      </c>
      <c r="L175" s="990">
        <f t="shared" si="60"/>
        <v>44743</v>
      </c>
      <c r="M175" s="990">
        <f t="shared" si="60"/>
        <v>0</v>
      </c>
      <c r="N175" s="990">
        <f t="shared" si="60"/>
        <v>0</v>
      </c>
      <c r="O175" s="990">
        <f t="shared" si="60"/>
        <v>0</v>
      </c>
      <c r="P175" s="990">
        <f t="shared" si="60"/>
        <v>0</v>
      </c>
      <c r="Q175" s="990">
        <f t="shared" si="60"/>
        <v>0</v>
      </c>
      <c r="R175" s="992">
        <f t="shared" si="60"/>
        <v>0</v>
      </c>
      <c r="S175" s="996">
        <f t="shared" si="46"/>
        <v>44743</v>
      </c>
      <c r="T175" s="995">
        <f t="shared" si="60"/>
        <v>0</v>
      </c>
      <c r="U175" s="990">
        <f t="shared" si="60"/>
        <v>0</v>
      </c>
      <c r="V175" s="992">
        <f t="shared" si="60"/>
        <v>0</v>
      </c>
      <c r="W175" s="1071">
        <f t="shared" si="47"/>
        <v>44743</v>
      </c>
    </row>
    <row r="176" spans="1:23" ht="17.25" customHeight="1" x14ac:dyDescent="0.35">
      <c r="A176" s="320"/>
      <c r="B176" s="334"/>
      <c r="C176" s="1531"/>
      <c r="D176" s="317" t="s">
        <v>17</v>
      </c>
      <c r="E176" s="1532"/>
      <c r="F176" s="1006"/>
      <c r="G176" s="990"/>
      <c r="H176" s="990"/>
      <c r="I176" s="990"/>
      <c r="J176" s="990"/>
      <c r="K176" s="990"/>
      <c r="L176" s="990"/>
      <c r="M176" s="990"/>
      <c r="N176" s="990"/>
      <c r="O176" s="990"/>
      <c r="P176" s="990"/>
      <c r="Q176" s="990"/>
      <c r="R176" s="992"/>
      <c r="S176" s="996">
        <f t="shared" si="46"/>
        <v>0</v>
      </c>
      <c r="T176" s="1046"/>
      <c r="U176" s="1004"/>
      <c r="V176" s="1060"/>
      <c r="W176" s="1071">
        <f t="shared" si="47"/>
        <v>0</v>
      </c>
    </row>
    <row r="177" spans="1:23" s="315" customFormat="1" ht="17.25" customHeight="1" x14ac:dyDescent="0.35">
      <c r="A177" s="318"/>
      <c r="B177" s="319"/>
      <c r="C177" s="1531" t="s">
        <v>347</v>
      </c>
      <c r="D177" s="314" t="s">
        <v>300</v>
      </c>
      <c r="E177" s="1532" t="s">
        <v>341</v>
      </c>
      <c r="F177" s="1005"/>
      <c r="G177" s="1001"/>
      <c r="H177" s="1001"/>
      <c r="I177" s="1001"/>
      <c r="J177" s="1001"/>
      <c r="K177" s="1001"/>
      <c r="L177" s="1001">
        <v>300</v>
      </c>
      <c r="M177" s="1001"/>
      <c r="N177" s="1001"/>
      <c r="O177" s="1001"/>
      <c r="P177" s="1001"/>
      <c r="Q177" s="1001"/>
      <c r="R177" s="1036"/>
      <c r="S177" s="996">
        <f t="shared" si="46"/>
        <v>300</v>
      </c>
      <c r="T177" s="1045"/>
      <c r="U177" s="1002"/>
      <c r="V177" s="1059"/>
      <c r="W177" s="1071">
        <f t="shared" si="47"/>
        <v>300</v>
      </c>
    </row>
    <row r="178" spans="1:23" ht="17.25" customHeight="1" x14ac:dyDescent="0.35">
      <c r="A178" s="320"/>
      <c r="B178" s="321"/>
      <c r="C178" s="1531"/>
      <c r="D178" s="317" t="s">
        <v>300</v>
      </c>
      <c r="E178" s="1532"/>
      <c r="F178" s="1006"/>
      <c r="G178" s="990">
        <f t="shared" ref="G178:V178" si="61">G177+G179</f>
        <v>0</v>
      </c>
      <c r="H178" s="990">
        <f t="shared" si="61"/>
        <v>0</v>
      </c>
      <c r="I178" s="990">
        <f t="shared" si="61"/>
        <v>0</v>
      </c>
      <c r="J178" s="990">
        <f t="shared" si="61"/>
        <v>0</v>
      </c>
      <c r="K178" s="990">
        <f t="shared" si="61"/>
        <v>0</v>
      </c>
      <c r="L178" s="990">
        <f t="shared" si="61"/>
        <v>300</v>
      </c>
      <c r="M178" s="990">
        <f t="shared" si="61"/>
        <v>0</v>
      </c>
      <c r="N178" s="990">
        <f t="shared" si="61"/>
        <v>0</v>
      </c>
      <c r="O178" s="990">
        <f t="shared" si="61"/>
        <v>0</v>
      </c>
      <c r="P178" s="990">
        <f t="shared" si="61"/>
        <v>0</v>
      </c>
      <c r="Q178" s="990">
        <f t="shared" si="61"/>
        <v>0</v>
      </c>
      <c r="R178" s="992">
        <f t="shared" si="61"/>
        <v>0</v>
      </c>
      <c r="S178" s="996">
        <f t="shared" si="46"/>
        <v>300</v>
      </c>
      <c r="T178" s="995">
        <f t="shared" si="61"/>
        <v>0</v>
      </c>
      <c r="U178" s="990">
        <f t="shared" si="61"/>
        <v>0</v>
      </c>
      <c r="V178" s="992">
        <f t="shared" si="61"/>
        <v>0</v>
      </c>
      <c r="W178" s="1071">
        <f t="shared" si="47"/>
        <v>300</v>
      </c>
    </row>
    <row r="179" spans="1:23" ht="17.25" customHeight="1" x14ac:dyDescent="0.35">
      <c r="A179" s="320"/>
      <c r="B179" s="321"/>
      <c r="C179" s="1531"/>
      <c r="D179" s="317" t="s">
        <v>17</v>
      </c>
      <c r="E179" s="1532"/>
      <c r="F179" s="1006"/>
      <c r="G179" s="990"/>
      <c r="H179" s="990"/>
      <c r="I179" s="990"/>
      <c r="J179" s="990"/>
      <c r="K179" s="990"/>
      <c r="L179" s="990"/>
      <c r="M179" s="990"/>
      <c r="N179" s="990"/>
      <c r="O179" s="990"/>
      <c r="P179" s="990"/>
      <c r="Q179" s="990"/>
      <c r="R179" s="992"/>
      <c r="S179" s="996">
        <f t="shared" si="46"/>
        <v>0</v>
      </c>
      <c r="T179" s="1046"/>
      <c r="U179" s="1004"/>
      <c r="V179" s="1060"/>
      <c r="W179" s="1071">
        <f t="shared" si="47"/>
        <v>0</v>
      </c>
    </row>
    <row r="180" spans="1:23" s="315" customFormat="1" ht="17.25" customHeight="1" x14ac:dyDescent="0.35">
      <c r="A180" s="318"/>
      <c r="B180" s="319"/>
      <c r="C180" s="1531" t="s">
        <v>348</v>
      </c>
      <c r="D180" s="314" t="s">
        <v>300</v>
      </c>
      <c r="E180" s="1532" t="s">
        <v>341</v>
      </c>
      <c r="F180" s="1005"/>
      <c r="G180" s="1001"/>
      <c r="H180" s="1001"/>
      <c r="I180" s="1001"/>
      <c r="J180" s="1001"/>
      <c r="K180" s="1001"/>
      <c r="L180" s="1001">
        <v>300</v>
      </c>
      <c r="M180" s="1001"/>
      <c r="N180" s="1001"/>
      <c r="O180" s="1001"/>
      <c r="P180" s="1001"/>
      <c r="Q180" s="1001"/>
      <c r="R180" s="1036"/>
      <c r="S180" s="996">
        <f t="shared" si="46"/>
        <v>300</v>
      </c>
      <c r="T180" s="1045"/>
      <c r="U180" s="1002"/>
      <c r="V180" s="1059"/>
      <c r="W180" s="1071">
        <f t="shared" si="47"/>
        <v>300</v>
      </c>
    </row>
    <row r="181" spans="1:23" ht="17.25" customHeight="1" x14ac:dyDescent="0.35">
      <c r="A181" s="320"/>
      <c r="B181" s="321"/>
      <c r="C181" s="1531"/>
      <c r="D181" s="317" t="s">
        <v>300</v>
      </c>
      <c r="E181" s="1532"/>
      <c r="F181" s="1006"/>
      <c r="G181" s="990">
        <f t="shared" ref="G181:V181" si="62">G180+G182</f>
        <v>0</v>
      </c>
      <c r="H181" s="990">
        <f t="shared" si="62"/>
        <v>0</v>
      </c>
      <c r="I181" s="990">
        <f t="shared" si="62"/>
        <v>0</v>
      </c>
      <c r="J181" s="990">
        <f t="shared" si="62"/>
        <v>0</v>
      </c>
      <c r="K181" s="990">
        <f t="shared" si="62"/>
        <v>0</v>
      </c>
      <c r="L181" s="990">
        <f t="shared" si="62"/>
        <v>300</v>
      </c>
      <c r="M181" s="990">
        <f t="shared" si="62"/>
        <v>0</v>
      </c>
      <c r="N181" s="990">
        <f t="shared" si="62"/>
        <v>0</v>
      </c>
      <c r="O181" s="990">
        <f t="shared" si="62"/>
        <v>0</v>
      </c>
      <c r="P181" s="990">
        <f t="shared" si="62"/>
        <v>0</v>
      </c>
      <c r="Q181" s="990">
        <f t="shared" si="62"/>
        <v>0</v>
      </c>
      <c r="R181" s="992">
        <f t="shared" si="62"/>
        <v>0</v>
      </c>
      <c r="S181" s="996">
        <f t="shared" si="46"/>
        <v>300</v>
      </c>
      <c r="T181" s="995">
        <f t="shared" si="62"/>
        <v>0</v>
      </c>
      <c r="U181" s="990">
        <f t="shared" si="62"/>
        <v>0</v>
      </c>
      <c r="V181" s="992">
        <f t="shared" si="62"/>
        <v>0</v>
      </c>
      <c r="W181" s="1071">
        <f t="shared" si="47"/>
        <v>300</v>
      </c>
    </row>
    <row r="182" spans="1:23" ht="17.25" customHeight="1" x14ac:dyDescent="0.35">
      <c r="A182" s="320"/>
      <c r="B182" s="321"/>
      <c r="C182" s="1531"/>
      <c r="D182" s="317" t="s">
        <v>17</v>
      </c>
      <c r="E182" s="1532"/>
      <c r="F182" s="1006"/>
      <c r="G182" s="990"/>
      <c r="H182" s="990"/>
      <c r="I182" s="990"/>
      <c r="J182" s="990"/>
      <c r="K182" s="990"/>
      <c r="L182" s="990"/>
      <c r="M182" s="990"/>
      <c r="N182" s="990"/>
      <c r="O182" s="990"/>
      <c r="P182" s="990"/>
      <c r="Q182" s="990"/>
      <c r="R182" s="992"/>
      <c r="S182" s="996">
        <f t="shared" si="46"/>
        <v>0</v>
      </c>
      <c r="T182" s="1046"/>
      <c r="U182" s="1004"/>
      <c r="V182" s="1060"/>
      <c r="W182" s="1071">
        <f t="shared" si="47"/>
        <v>0</v>
      </c>
    </row>
    <row r="183" spans="1:23" s="315" customFormat="1" ht="17.25" customHeight="1" x14ac:dyDescent="0.35">
      <c r="A183" s="318"/>
      <c r="B183" s="319"/>
      <c r="C183" s="1531" t="s">
        <v>349</v>
      </c>
      <c r="D183" s="314" t="s">
        <v>300</v>
      </c>
      <c r="E183" s="1532" t="s">
        <v>341</v>
      </c>
      <c r="F183" s="1005"/>
      <c r="G183" s="1001"/>
      <c r="H183" s="1001"/>
      <c r="I183" s="1001"/>
      <c r="J183" s="1001"/>
      <c r="K183" s="1001"/>
      <c r="L183" s="1001">
        <v>150</v>
      </c>
      <c r="M183" s="1001"/>
      <c r="N183" s="1001"/>
      <c r="O183" s="1001"/>
      <c r="P183" s="1001"/>
      <c r="Q183" s="1001"/>
      <c r="R183" s="1036"/>
      <c r="S183" s="996">
        <f t="shared" si="46"/>
        <v>150</v>
      </c>
      <c r="T183" s="1045"/>
      <c r="U183" s="1002"/>
      <c r="V183" s="1059"/>
      <c r="W183" s="1071">
        <f t="shared" si="47"/>
        <v>150</v>
      </c>
    </row>
    <row r="184" spans="1:23" ht="17.25" customHeight="1" x14ac:dyDescent="0.35">
      <c r="A184" s="320"/>
      <c r="B184" s="321"/>
      <c r="C184" s="1531"/>
      <c r="D184" s="317" t="s">
        <v>300</v>
      </c>
      <c r="E184" s="1532"/>
      <c r="F184" s="1006"/>
      <c r="G184" s="990">
        <f t="shared" ref="G184:V184" si="63">G183+G185</f>
        <v>0</v>
      </c>
      <c r="H184" s="990">
        <f t="shared" si="63"/>
        <v>0</v>
      </c>
      <c r="I184" s="990">
        <f t="shared" si="63"/>
        <v>0</v>
      </c>
      <c r="J184" s="990">
        <f t="shared" si="63"/>
        <v>0</v>
      </c>
      <c r="K184" s="990">
        <f t="shared" si="63"/>
        <v>0</v>
      </c>
      <c r="L184" s="990">
        <f t="shared" si="63"/>
        <v>150</v>
      </c>
      <c r="M184" s="990">
        <f t="shared" si="63"/>
        <v>0</v>
      </c>
      <c r="N184" s="990">
        <f t="shared" si="63"/>
        <v>0</v>
      </c>
      <c r="O184" s="990">
        <f t="shared" si="63"/>
        <v>0</v>
      </c>
      <c r="P184" s="990">
        <f t="shared" si="63"/>
        <v>0</v>
      </c>
      <c r="Q184" s="990">
        <f t="shared" si="63"/>
        <v>0</v>
      </c>
      <c r="R184" s="992">
        <f t="shared" si="63"/>
        <v>0</v>
      </c>
      <c r="S184" s="996">
        <f t="shared" si="46"/>
        <v>150</v>
      </c>
      <c r="T184" s="995">
        <f t="shared" si="63"/>
        <v>0</v>
      </c>
      <c r="U184" s="990">
        <f t="shared" si="63"/>
        <v>0</v>
      </c>
      <c r="V184" s="992">
        <f t="shared" si="63"/>
        <v>0</v>
      </c>
      <c r="W184" s="1071">
        <f t="shared" si="47"/>
        <v>150</v>
      </c>
    </row>
    <row r="185" spans="1:23" s="512" customFormat="1" ht="17.25" customHeight="1" x14ac:dyDescent="0.4">
      <c r="A185" s="510"/>
      <c r="B185" s="511"/>
      <c r="C185" s="1531"/>
      <c r="D185" s="317" t="s">
        <v>17</v>
      </c>
      <c r="E185" s="1532"/>
      <c r="F185" s="1014"/>
      <c r="G185" s="1013"/>
      <c r="H185" s="1013"/>
      <c r="I185" s="1013"/>
      <c r="J185" s="1013"/>
      <c r="K185" s="1013"/>
      <c r="L185" s="1013">
        <v>0</v>
      </c>
      <c r="M185" s="1013"/>
      <c r="N185" s="1013"/>
      <c r="O185" s="1013"/>
      <c r="P185" s="1013"/>
      <c r="Q185" s="1013"/>
      <c r="R185" s="1038">
        <v>0</v>
      </c>
      <c r="S185" s="997">
        <f t="shared" si="46"/>
        <v>0</v>
      </c>
      <c r="T185" s="1049"/>
      <c r="U185" s="1015"/>
      <c r="V185" s="1063"/>
      <c r="W185" s="993">
        <f t="shared" si="47"/>
        <v>0</v>
      </c>
    </row>
    <row r="186" spans="1:23" s="315" customFormat="1" ht="17.25" customHeight="1" x14ac:dyDescent="0.35">
      <c r="A186" s="318"/>
      <c r="B186" s="319"/>
      <c r="C186" s="1531" t="s">
        <v>350</v>
      </c>
      <c r="D186" s="314" t="s">
        <v>300</v>
      </c>
      <c r="E186" s="1532" t="s">
        <v>341</v>
      </c>
      <c r="F186" s="1005"/>
      <c r="G186" s="1001"/>
      <c r="H186" s="1001"/>
      <c r="I186" s="1001"/>
      <c r="J186" s="1001"/>
      <c r="K186" s="1001"/>
      <c r="L186" s="1001">
        <v>75</v>
      </c>
      <c r="M186" s="1001"/>
      <c r="N186" s="1001"/>
      <c r="O186" s="1001"/>
      <c r="P186" s="1001"/>
      <c r="Q186" s="1001"/>
      <c r="R186" s="1036"/>
      <c r="S186" s="996">
        <f t="shared" si="46"/>
        <v>75</v>
      </c>
      <c r="T186" s="1045"/>
      <c r="U186" s="1002"/>
      <c r="V186" s="1059"/>
      <c r="W186" s="1071">
        <f t="shared" si="47"/>
        <v>75</v>
      </c>
    </row>
    <row r="187" spans="1:23" ht="17.25" customHeight="1" x14ac:dyDescent="0.35">
      <c r="A187" s="320"/>
      <c r="B187" s="321"/>
      <c r="C187" s="1531"/>
      <c r="D187" s="317" t="s">
        <v>300</v>
      </c>
      <c r="E187" s="1532"/>
      <c r="F187" s="1006"/>
      <c r="G187" s="990">
        <f t="shared" ref="G187:V187" si="64">G186+G188</f>
        <v>0</v>
      </c>
      <c r="H187" s="990">
        <f t="shared" si="64"/>
        <v>0</v>
      </c>
      <c r="I187" s="990">
        <f t="shared" si="64"/>
        <v>0</v>
      </c>
      <c r="J187" s="990">
        <f t="shared" si="64"/>
        <v>0</v>
      </c>
      <c r="K187" s="990">
        <f t="shared" si="64"/>
        <v>0</v>
      </c>
      <c r="L187" s="990">
        <f t="shared" si="64"/>
        <v>75</v>
      </c>
      <c r="M187" s="990">
        <f t="shared" si="64"/>
        <v>0</v>
      </c>
      <c r="N187" s="990">
        <f t="shared" si="64"/>
        <v>0</v>
      </c>
      <c r="O187" s="990">
        <f t="shared" si="64"/>
        <v>0</v>
      </c>
      <c r="P187" s="990">
        <f t="shared" si="64"/>
        <v>0</v>
      </c>
      <c r="Q187" s="990">
        <f t="shared" si="64"/>
        <v>0</v>
      </c>
      <c r="R187" s="992">
        <f t="shared" si="64"/>
        <v>0</v>
      </c>
      <c r="S187" s="996">
        <f t="shared" si="46"/>
        <v>75</v>
      </c>
      <c r="T187" s="995">
        <f t="shared" si="64"/>
        <v>0</v>
      </c>
      <c r="U187" s="990">
        <f t="shared" si="64"/>
        <v>0</v>
      </c>
      <c r="V187" s="992">
        <f t="shared" si="64"/>
        <v>0</v>
      </c>
      <c r="W187" s="1071">
        <f t="shared" si="47"/>
        <v>75</v>
      </c>
    </row>
    <row r="188" spans="1:23" ht="17.25" customHeight="1" x14ac:dyDescent="0.35">
      <c r="A188" s="320"/>
      <c r="B188" s="321"/>
      <c r="C188" s="1531"/>
      <c r="D188" s="317" t="s">
        <v>17</v>
      </c>
      <c r="E188" s="1532"/>
      <c r="F188" s="1006"/>
      <c r="G188" s="990"/>
      <c r="H188" s="990"/>
      <c r="I188" s="990"/>
      <c r="J188" s="990"/>
      <c r="K188" s="990"/>
      <c r="L188" s="990"/>
      <c r="M188" s="990"/>
      <c r="N188" s="990"/>
      <c r="O188" s="990"/>
      <c r="P188" s="990"/>
      <c r="Q188" s="990"/>
      <c r="R188" s="992"/>
      <c r="S188" s="996">
        <f t="shared" si="46"/>
        <v>0</v>
      </c>
      <c r="T188" s="1046"/>
      <c r="U188" s="1004"/>
      <c r="V188" s="1060"/>
      <c r="W188" s="1071">
        <f t="shared" si="47"/>
        <v>0</v>
      </c>
    </row>
    <row r="189" spans="1:23" s="315" customFormat="1" ht="17.25" customHeight="1" x14ac:dyDescent="0.35">
      <c r="A189" s="318"/>
      <c r="B189" s="319"/>
      <c r="C189" s="1531" t="s">
        <v>351</v>
      </c>
      <c r="D189" s="314" t="s">
        <v>300</v>
      </c>
      <c r="E189" s="1532" t="s">
        <v>341</v>
      </c>
      <c r="F189" s="1005"/>
      <c r="G189" s="1001"/>
      <c r="H189" s="1001"/>
      <c r="I189" s="1001"/>
      <c r="J189" s="1001"/>
      <c r="K189" s="1001">
        <v>0</v>
      </c>
      <c r="L189" s="1001">
        <v>1250</v>
      </c>
      <c r="M189" s="1001"/>
      <c r="N189" s="1001"/>
      <c r="O189" s="1001"/>
      <c r="P189" s="1001"/>
      <c r="Q189" s="1001"/>
      <c r="R189" s="1036"/>
      <c r="S189" s="996">
        <f t="shared" si="46"/>
        <v>1250</v>
      </c>
      <c r="T189" s="1045"/>
      <c r="U189" s="1002"/>
      <c r="V189" s="1059"/>
      <c r="W189" s="1071">
        <f t="shared" si="47"/>
        <v>1250</v>
      </c>
    </row>
    <row r="190" spans="1:23" ht="17.25" customHeight="1" x14ac:dyDescent="0.35">
      <c r="A190" s="320"/>
      <c r="B190" s="321"/>
      <c r="C190" s="1531"/>
      <c r="D190" s="317" t="s">
        <v>300</v>
      </c>
      <c r="E190" s="1532"/>
      <c r="F190" s="1006"/>
      <c r="G190" s="990">
        <f t="shared" ref="G190:V190" si="65">G189+G191</f>
        <v>0</v>
      </c>
      <c r="H190" s="990">
        <f t="shared" si="65"/>
        <v>0</v>
      </c>
      <c r="I190" s="990">
        <f t="shared" si="65"/>
        <v>0</v>
      </c>
      <c r="J190" s="990">
        <f t="shared" si="65"/>
        <v>0</v>
      </c>
      <c r="K190" s="990">
        <f t="shared" si="65"/>
        <v>0</v>
      </c>
      <c r="L190" s="990">
        <f t="shared" si="65"/>
        <v>1250</v>
      </c>
      <c r="M190" s="990">
        <f t="shared" si="65"/>
        <v>0</v>
      </c>
      <c r="N190" s="990">
        <f t="shared" si="65"/>
        <v>0</v>
      </c>
      <c r="O190" s="990">
        <f t="shared" si="65"/>
        <v>0</v>
      </c>
      <c r="P190" s="990">
        <f t="shared" si="65"/>
        <v>0</v>
      </c>
      <c r="Q190" s="990">
        <f t="shared" si="65"/>
        <v>0</v>
      </c>
      <c r="R190" s="992">
        <f t="shared" si="65"/>
        <v>0</v>
      </c>
      <c r="S190" s="996">
        <f t="shared" si="46"/>
        <v>1250</v>
      </c>
      <c r="T190" s="995">
        <f t="shared" si="65"/>
        <v>0</v>
      </c>
      <c r="U190" s="990">
        <f t="shared" si="65"/>
        <v>0</v>
      </c>
      <c r="V190" s="992">
        <f t="shared" si="65"/>
        <v>0</v>
      </c>
      <c r="W190" s="1071">
        <f t="shared" si="47"/>
        <v>1250</v>
      </c>
    </row>
    <row r="191" spans="1:23" s="512" customFormat="1" ht="17.25" customHeight="1" x14ac:dyDescent="0.4">
      <c r="A191" s="510"/>
      <c r="B191" s="511"/>
      <c r="C191" s="1531"/>
      <c r="D191" s="939" t="s">
        <v>17</v>
      </c>
      <c r="E191" s="1532"/>
      <c r="F191" s="1014"/>
      <c r="G191" s="1013"/>
      <c r="H191" s="1013"/>
      <c r="I191" s="1013"/>
      <c r="J191" s="1013"/>
      <c r="K191" s="1013">
        <v>0</v>
      </c>
      <c r="L191" s="1013">
        <v>0</v>
      </c>
      <c r="M191" s="1013"/>
      <c r="N191" s="1013"/>
      <c r="O191" s="1013"/>
      <c r="P191" s="1013"/>
      <c r="Q191" s="1013"/>
      <c r="R191" s="1038"/>
      <c r="S191" s="997">
        <f t="shared" si="46"/>
        <v>0</v>
      </c>
      <c r="T191" s="1049"/>
      <c r="U191" s="1015"/>
      <c r="V191" s="1063"/>
      <c r="W191" s="993">
        <f t="shared" si="47"/>
        <v>0</v>
      </c>
    </row>
    <row r="192" spans="1:23" s="315" customFormat="1" ht="17.25" customHeight="1" x14ac:dyDescent="0.35">
      <c r="A192" s="318"/>
      <c r="B192" s="319"/>
      <c r="C192" s="1531" t="s">
        <v>352</v>
      </c>
      <c r="D192" s="314" t="s">
        <v>300</v>
      </c>
      <c r="E192" s="1532" t="s">
        <v>341</v>
      </c>
      <c r="F192" s="1005"/>
      <c r="G192" s="1001"/>
      <c r="H192" s="1001"/>
      <c r="I192" s="1001"/>
      <c r="J192" s="1001"/>
      <c r="K192" s="1001"/>
      <c r="L192" s="1001">
        <v>1500</v>
      </c>
      <c r="M192" s="1001"/>
      <c r="N192" s="1001"/>
      <c r="O192" s="1001"/>
      <c r="P192" s="1001"/>
      <c r="Q192" s="1001"/>
      <c r="R192" s="1036"/>
      <c r="S192" s="996">
        <f t="shared" si="46"/>
        <v>1500</v>
      </c>
      <c r="T192" s="1045"/>
      <c r="U192" s="1002"/>
      <c r="V192" s="1059"/>
      <c r="W192" s="1071">
        <f t="shared" si="47"/>
        <v>1500</v>
      </c>
    </row>
    <row r="193" spans="1:23" ht="17.25" customHeight="1" x14ac:dyDescent="0.35">
      <c r="A193" s="320"/>
      <c r="B193" s="321"/>
      <c r="C193" s="1531"/>
      <c r="D193" s="317" t="s">
        <v>300</v>
      </c>
      <c r="E193" s="1532"/>
      <c r="F193" s="1006"/>
      <c r="G193" s="990">
        <f t="shared" ref="G193:V193" si="66">G192+G194</f>
        <v>0</v>
      </c>
      <c r="H193" s="990">
        <f t="shared" si="66"/>
        <v>0</v>
      </c>
      <c r="I193" s="990">
        <f t="shared" si="66"/>
        <v>0</v>
      </c>
      <c r="J193" s="990">
        <f t="shared" si="66"/>
        <v>0</v>
      </c>
      <c r="K193" s="990">
        <f t="shared" si="66"/>
        <v>0</v>
      </c>
      <c r="L193" s="990">
        <f t="shared" si="66"/>
        <v>1500</v>
      </c>
      <c r="M193" s="990">
        <f t="shared" si="66"/>
        <v>0</v>
      </c>
      <c r="N193" s="990">
        <f t="shared" si="66"/>
        <v>0</v>
      </c>
      <c r="O193" s="990">
        <f t="shared" si="66"/>
        <v>0</v>
      </c>
      <c r="P193" s="990">
        <f t="shared" si="66"/>
        <v>0</v>
      </c>
      <c r="Q193" s="990">
        <f t="shared" si="66"/>
        <v>0</v>
      </c>
      <c r="R193" s="992">
        <f t="shared" si="66"/>
        <v>0</v>
      </c>
      <c r="S193" s="996">
        <f t="shared" si="46"/>
        <v>1500</v>
      </c>
      <c r="T193" s="995">
        <f t="shared" si="66"/>
        <v>0</v>
      </c>
      <c r="U193" s="990">
        <f t="shared" si="66"/>
        <v>0</v>
      </c>
      <c r="V193" s="992">
        <f t="shared" si="66"/>
        <v>0</v>
      </c>
      <c r="W193" s="1071">
        <f t="shared" si="47"/>
        <v>1500</v>
      </c>
    </row>
    <row r="194" spans="1:23" ht="17.25" customHeight="1" x14ac:dyDescent="0.35">
      <c r="A194" s="320"/>
      <c r="B194" s="321"/>
      <c r="C194" s="1531"/>
      <c r="D194" s="317" t="s">
        <v>17</v>
      </c>
      <c r="E194" s="1532"/>
      <c r="F194" s="1006"/>
      <c r="G194" s="990"/>
      <c r="H194" s="990"/>
      <c r="I194" s="990"/>
      <c r="J194" s="990"/>
      <c r="K194" s="990"/>
      <c r="L194" s="990"/>
      <c r="M194" s="990"/>
      <c r="N194" s="990"/>
      <c r="O194" s="990"/>
      <c r="P194" s="990"/>
      <c r="Q194" s="990"/>
      <c r="R194" s="992"/>
      <c r="S194" s="996">
        <f t="shared" si="46"/>
        <v>0</v>
      </c>
      <c r="T194" s="1046"/>
      <c r="U194" s="1004"/>
      <c r="V194" s="1060"/>
      <c r="W194" s="1071">
        <f t="shared" si="47"/>
        <v>0</v>
      </c>
    </row>
    <row r="195" spans="1:23" s="315" customFormat="1" ht="17.25" customHeight="1" x14ac:dyDescent="0.35">
      <c r="A195" s="318"/>
      <c r="B195" s="319"/>
      <c r="C195" s="1533" t="s">
        <v>353</v>
      </c>
      <c r="D195" s="314" t="s">
        <v>300</v>
      </c>
      <c r="E195" s="1532" t="s">
        <v>341</v>
      </c>
      <c r="F195" s="1005"/>
      <c r="G195" s="1001"/>
      <c r="H195" s="1001"/>
      <c r="I195" s="1001">
        <v>150</v>
      </c>
      <c r="J195" s="1001"/>
      <c r="K195" s="1001"/>
      <c r="L195" s="1001"/>
      <c r="M195" s="1001"/>
      <c r="N195" s="1001"/>
      <c r="O195" s="1001"/>
      <c r="P195" s="1001"/>
      <c r="Q195" s="1001"/>
      <c r="R195" s="1036"/>
      <c r="S195" s="996">
        <f t="shared" si="46"/>
        <v>150</v>
      </c>
      <c r="T195" s="1045"/>
      <c r="U195" s="1002"/>
      <c r="V195" s="1059"/>
      <c r="W195" s="1071">
        <f t="shared" si="47"/>
        <v>150</v>
      </c>
    </row>
    <row r="196" spans="1:23" ht="17.25" customHeight="1" x14ac:dyDescent="0.35">
      <c r="A196" s="320"/>
      <c r="B196" s="321"/>
      <c r="C196" s="1533"/>
      <c r="D196" s="317" t="s">
        <v>300</v>
      </c>
      <c r="E196" s="1532"/>
      <c r="F196" s="1006"/>
      <c r="G196" s="990">
        <f t="shared" ref="G196:V196" si="67">G195+G197</f>
        <v>0</v>
      </c>
      <c r="H196" s="990">
        <f t="shared" si="67"/>
        <v>0</v>
      </c>
      <c r="I196" s="990">
        <f t="shared" si="67"/>
        <v>150</v>
      </c>
      <c r="J196" s="990">
        <f t="shared" si="67"/>
        <v>0</v>
      </c>
      <c r="K196" s="990">
        <f t="shared" si="67"/>
        <v>0</v>
      </c>
      <c r="L196" s="990">
        <f t="shared" si="67"/>
        <v>0</v>
      </c>
      <c r="M196" s="990">
        <f t="shared" si="67"/>
        <v>0</v>
      </c>
      <c r="N196" s="990">
        <f t="shared" si="67"/>
        <v>0</v>
      </c>
      <c r="O196" s="990">
        <f t="shared" si="67"/>
        <v>0</v>
      </c>
      <c r="P196" s="990">
        <f t="shared" si="67"/>
        <v>0</v>
      </c>
      <c r="Q196" s="990">
        <f t="shared" si="67"/>
        <v>0</v>
      </c>
      <c r="R196" s="992">
        <f t="shared" si="67"/>
        <v>0</v>
      </c>
      <c r="S196" s="996">
        <f t="shared" si="46"/>
        <v>150</v>
      </c>
      <c r="T196" s="995">
        <f t="shared" si="67"/>
        <v>0</v>
      </c>
      <c r="U196" s="990">
        <f t="shared" si="67"/>
        <v>0</v>
      </c>
      <c r="V196" s="992">
        <f t="shared" si="67"/>
        <v>0</v>
      </c>
      <c r="W196" s="1071">
        <f t="shared" si="47"/>
        <v>150</v>
      </c>
    </row>
    <row r="197" spans="1:23" ht="17.25" customHeight="1" x14ac:dyDescent="0.35">
      <c r="A197" s="320"/>
      <c r="B197" s="321"/>
      <c r="C197" s="1533"/>
      <c r="D197" s="317" t="s">
        <v>17</v>
      </c>
      <c r="E197" s="1532"/>
      <c r="F197" s="1006"/>
      <c r="G197" s="990"/>
      <c r="H197" s="990"/>
      <c r="I197" s="990"/>
      <c r="J197" s="990"/>
      <c r="K197" s="990"/>
      <c r="L197" s="990"/>
      <c r="M197" s="990"/>
      <c r="N197" s="990"/>
      <c r="O197" s="990"/>
      <c r="P197" s="990"/>
      <c r="Q197" s="990"/>
      <c r="R197" s="992"/>
      <c r="S197" s="996">
        <f t="shared" si="46"/>
        <v>0</v>
      </c>
      <c r="T197" s="1046"/>
      <c r="U197" s="1004"/>
      <c r="V197" s="1060"/>
      <c r="W197" s="1071">
        <f t="shared" si="47"/>
        <v>0</v>
      </c>
    </row>
    <row r="198" spans="1:23" s="315" customFormat="1" ht="17.25" customHeight="1" x14ac:dyDescent="0.35">
      <c r="A198" s="318"/>
      <c r="B198" s="319"/>
      <c r="C198" s="1531" t="s">
        <v>354</v>
      </c>
      <c r="D198" s="314" t="s">
        <v>300</v>
      </c>
      <c r="E198" s="1532" t="s">
        <v>341</v>
      </c>
      <c r="F198" s="1005"/>
      <c r="G198" s="1001"/>
      <c r="H198" s="1001"/>
      <c r="I198" s="1001">
        <v>1500</v>
      </c>
      <c r="J198" s="1001"/>
      <c r="K198" s="1001"/>
      <c r="L198" s="1001"/>
      <c r="M198" s="1001"/>
      <c r="N198" s="1001"/>
      <c r="O198" s="1001"/>
      <c r="P198" s="1001"/>
      <c r="Q198" s="1001"/>
      <c r="R198" s="1036"/>
      <c r="S198" s="996">
        <f t="shared" si="46"/>
        <v>1500</v>
      </c>
      <c r="T198" s="1045"/>
      <c r="U198" s="1002"/>
      <c r="V198" s="1059"/>
      <c r="W198" s="1071">
        <f t="shared" si="47"/>
        <v>1500</v>
      </c>
    </row>
    <row r="199" spans="1:23" ht="17.25" customHeight="1" x14ac:dyDescent="0.35">
      <c r="A199" s="320"/>
      <c r="B199" s="321"/>
      <c r="C199" s="1531"/>
      <c r="D199" s="317" t="s">
        <v>300</v>
      </c>
      <c r="E199" s="1532"/>
      <c r="F199" s="1006"/>
      <c r="G199" s="990">
        <f t="shared" ref="G199:V199" si="68">G198+G200</f>
        <v>0</v>
      </c>
      <c r="H199" s="990">
        <f t="shared" si="68"/>
        <v>0</v>
      </c>
      <c r="I199" s="990">
        <f t="shared" si="68"/>
        <v>1500</v>
      </c>
      <c r="J199" s="990">
        <f t="shared" si="68"/>
        <v>0</v>
      </c>
      <c r="K199" s="990">
        <f t="shared" si="68"/>
        <v>0</v>
      </c>
      <c r="L199" s="990">
        <f t="shared" si="68"/>
        <v>0</v>
      </c>
      <c r="M199" s="990">
        <f t="shared" si="68"/>
        <v>0</v>
      </c>
      <c r="N199" s="990">
        <f t="shared" si="68"/>
        <v>0</v>
      </c>
      <c r="O199" s="990">
        <f t="shared" si="68"/>
        <v>0</v>
      </c>
      <c r="P199" s="990">
        <f t="shared" si="68"/>
        <v>0</v>
      </c>
      <c r="Q199" s="990">
        <f t="shared" si="68"/>
        <v>0</v>
      </c>
      <c r="R199" s="992">
        <f t="shared" si="68"/>
        <v>0</v>
      </c>
      <c r="S199" s="996">
        <f t="shared" si="46"/>
        <v>1500</v>
      </c>
      <c r="T199" s="995">
        <f t="shared" si="68"/>
        <v>0</v>
      </c>
      <c r="U199" s="990">
        <f t="shared" si="68"/>
        <v>0</v>
      </c>
      <c r="V199" s="992">
        <f t="shared" si="68"/>
        <v>0</v>
      </c>
      <c r="W199" s="1071">
        <f t="shared" si="47"/>
        <v>1500</v>
      </c>
    </row>
    <row r="200" spans="1:23" ht="17.25" customHeight="1" x14ac:dyDescent="0.35">
      <c r="A200" s="320"/>
      <c r="B200" s="321"/>
      <c r="C200" s="1531"/>
      <c r="D200" s="317" t="s">
        <v>17</v>
      </c>
      <c r="E200" s="1532"/>
      <c r="F200" s="1006"/>
      <c r="G200" s="990"/>
      <c r="H200" s="990"/>
      <c r="I200" s="990"/>
      <c r="J200" s="990"/>
      <c r="K200" s="990"/>
      <c r="L200" s="990"/>
      <c r="M200" s="990"/>
      <c r="N200" s="990"/>
      <c r="O200" s="990"/>
      <c r="P200" s="990"/>
      <c r="Q200" s="990"/>
      <c r="R200" s="992"/>
      <c r="S200" s="996">
        <f t="shared" si="46"/>
        <v>0</v>
      </c>
      <c r="T200" s="1046"/>
      <c r="U200" s="1004"/>
      <c r="V200" s="1060"/>
      <c r="W200" s="1071">
        <f t="shared" si="47"/>
        <v>0</v>
      </c>
    </row>
    <row r="201" spans="1:23" s="315" customFormat="1" ht="17.25" customHeight="1" x14ac:dyDescent="0.35">
      <c r="A201" s="318"/>
      <c r="B201" s="319"/>
      <c r="C201" s="1531" t="s">
        <v>355</v>
      </c>
      <c r="D201" s="314" t="s">
        <v>300</v>
      </c>
      <c r="E201" s="1532" t="s">
        <v>341</v>
      </c>
      <c r="F201" s="1005"/>
      <c r="G201" s="1001"/>
      <c r="H201" s="1001"/>
      <c r="I201" s="1001"/>
      <c r="J201" s="1001">
        <v>4000</v>
      </c>
      <c r="K201" s="1001"/>
      <c r="L201" s="1001"/>
      <c r="M201" s="1001"/>
      <c r="N201" s="1001"/>
      <c r="O201" s="1001"/>
      <c r="P201" s="1001"/>
      <c r="Q201" s="1001"/>
      <c r="R201" s="1036"/>
      <c r="S201" s="996">
        <f t="shared" si="46"/>
        <v>4000</v>
      </c>
      <c r="T201" s="1045"/>
      <c r="U201" s="1002"/>
      <c r="V201" s="1059"/>
      <c r="W201" s="1071">
        <f t="shared" si="47"/>
        <v>4000</v>
      </c>
    </row>
    <row r="202" spans="1:23" ht="17.25" customHeight="1" x14ac:dyDescent="0.35">
      <c r="A202" s="320"/>
      <c r="B202" s="321"/>
      <c r="C202" s="1531"/>
      <c r="D202" s="317" t="s">
        <v>300</v>
      </c>
      <c r="E202" s="1532"/>
      <c r="F202" s="1006"/>
      <c r="G202" s="990">
        <f t="shared" ref="G202:V202" si="69">G201+G203</f>
        <v>0</v>
      </c>
      <c r="H202" s="990">
        <f t="shared" si="69"/>
        <v>0</v>
      </c>
      <c r="I202" s="990">
        <f t="shared" si="69"/>
        <v>0</v>
      </c>
      <c r="J202" s="990">
        <f t="shared" si="69"/>
        <v>4000</v>
      </c>
      <c r="K202" s="990">
        <f t="shared" si="69"/>
        <v>0</v>
      </c>
      <c r="L202" s="990">
        <f t="shared" si="69"/>
        <v>0</v>
      </c>
      <c r="M202" s="990">
        <f t="shared" si="69"/>
        <v>0</v>
      </c>
      <c r="N202" s="990">
        <f t="shared" si="69"/>
        <v>0</v>
      </c>
      <c r="O202" s="990">
        <f t="shared" si="69"/>
        <v>0</v>
      </c>
      <c r="P202" s="990">
        <f t="shared" si="69"/>
        <v>0</v>
      </c>
      <c r="Q202" s="990">
        <f t="shared" si="69"/>
        <v>0</v>
      </c>
      <c r="R202" s="992">
        <f t="shared" si="69"/>
        <v>0</v>
      </c>
      <c r="S202" s="996">
        <f t="shared" ref="S202:S265" si="70">SUM(G202:R202)</f>
        <v>4000</v>
      </c>
      <c r="T202" s="995">
        <f t="shared" si="69"/>
        <v>0</v>
      </c>
      <c r="U202" s="990">
        <f t="shared" si="69"/>
        <v>0</v>
      </c>
      <c r="V202" s="992">
        <f t="shared" si="69"/>
        <v>0</v>
      </c>
      <c r="W202" s="1071">
        <f t="shared" ref="W202:W265" si="71">SUM(S202:V202)</f>
        <v>4000</v>
      </c>
    </row>
    <row r="203" spans="1:23" ht="17.25" customHeight="1" x14ac:dyDescent="0.35">
      <c r="A203" s="320"/>
      <c r="B203" s="321"/>
      <c r="C203" s="1531"/>
      <c r="D203" s="317" t="s">
        <v>17</v>
      </c>
      <c r="E203" s="1532"/>
      <c r="F203" s="1006"/>
      <c r="G203" s="990"/>
      <c r="H203" s="990"/>
      <c r="I203" s="990"/>
      <c r="J203" s="990"/>
      <c r="K203" s="990"/>
      <c r="L203" s="990"/>
      <c r="M203" s="990"/>
      <c r="N203" s="990"/>
      <c r="O203" s="990"/>
      <c r="P203" s="990"/>
      <c r="Q203" s="990"/>
      <c r="R203" s="992"/>
      <c r="S203" s="996">
        <f t="shared" si="70"/>
        <v>0</v>
      </c>
      <c r="T203" s="1046"/>
      <c r="U203" s="1004"/>
      <c r="V203" s="1060"/>
      <c r="W203" s="1071">
        <f t="shared" si="71"/>
        <v>0</v>
      </c>
    </row>
    <row r="204" spans="1:23" s="315" customFormat="1" ht="17.25" customHeight="1" x14ac:dyDescent="0.35">
      <c r="A204" s="318"/>
      <c r="B204" s="319"/>
      <c r="C204" s="1534" t="s">
        <v>356</v>
      </c>
      <c r="D204" s="314" t="s">
        <v>300</v>
      </c>
      <c r="E204" s="1532" t="s">
        <v>341</v>
      </c>
      <c r="F204" s="1022">
        <v>25</v>
      </c>
      <c r="G204" s="1001">
        <v>18540</v>
      </c>
      <c r="H204" s="1001">
        <v>4079</v>
      </c>
      <c r="I204" s="1001"/>
      <c r="J204" s="1001"/>
      <c r="K204" s="1001"/>
      <c r="L204" s="1001"/>
      <c r="M204" s="1001"/>
      <c r="N204" s="1001"/>
      <c r="O204" s="1001"/>
      <c r="P204" s="1001"/>
      <c r="Q204" s="1001"/>
      <c r="R204" s="1036"/>
      <c r="S204" s="996">
        <f t="shared" si="70"/>
        <v>22619</v>
      </c>
      <c r="T204" s="1045"/>
      <c r="U204" s="1002"/>
      <c r="V204" s="1059"/>
      <c r="W204" s="1071">
        <f t="shared" si="71"/>
        <v>22619</v>
      </c>
    </row>
    <row r="205" spans="1:23" ht="17.25" customHeight="1" x14ac:dyDescent="0.35">
      <c r="A205" s="320"/>
      <c r="B205" s="321"/>
      <c r="C205" s="1534"/>
      <c r="D205" s="317" t="s">
        <v>300</v>
      </c>
      <c r="E205" s="1532"/>
      <c r="F205" s="1023"/>
      <c r="G205" s="990">
        <f t="shared" ref="G205:V205" si="72">G204+G206</f>
        <v>18540</v>
      </c>
      <c r="H205" s="990">
        <f t="shared" si="72"/>
        <v>4079</v>
      </c>
      <c r="I205" s="990">
        <f t="shared" si="72"/>
        <v>0</v>
      </c>
      <c r="J205" s="990">
        <f t="shared" si="72"/>
        <v>0</v>
      </c>
      <c r="K205" s="990">
        <f t="shared" si="72"/>
        <v>0</v>
      </c>
      <c r="L205" s="990">
        <f t="shared" si="72"/>
        <v>0</v>
      </c>
      <c r="M205" s="990">
        <f t="shared" si="72"/>
        <v>0</v>
      </c>
      <c r="N205" s="990">
        <f t="shared" si="72"/>
        <v>0</v>
      </c>
      <c r="O205" s="990">
        <f t="shared" si="72"/>
        <v>0</v>
      </c>
      <c r="P205" s="990">
        <f t="shared" si="72"/>
        <v>0</v>
      </c>
      <c r="Q205" s="990">
        <f t="shared" si="72"/>
        <v>0</v>
      </c>
      <c r="R205" s="992">
        <f t="shared" si="72"/>
        <v>0</v>
      </c>
      <c r="S205" s="996">
        <f t="shared" si="70"/>
        <v>22619</v>
      </c>
      <c r="T205" s="995">
        <f t="shared" si="72"/>
        <v>0</v>
      </c>
      <c r="U205" s="990">
        <f t="shared" si="72"/>
        <v>0</v>
      </c>
      <c r="V205" s="992">
        <f t="shared" si="72"/>
        <v>0</v>
      </c>
      <c r="W205" s="1071">
        <f t="shared" si="71"/>
        <v>22619</v>
      </c>
    </row>
    <row r="206" spans="1:23" ht="17.25" customHeight="1" x14ac:dyDescent="0.35">
      <c r="A206" s="320"/>
      <c r="B206" s="321"/>
      <c r="C206" s="1534"/>
      <c r="D206" s="317" t="s">
        <v>17</v>
      </c>
      <c r="E206" s="1532"/>
      <c r="F206" s="1023"/>
      <c r="G206" s="990"/>
      <c r="H206" s="990"/>
      <c r="I206" s="990"/>
      <c r="J206" s="990"/>
      <c r="K206" s="990"/>
      <c r="L206" s="990"/>
      <c r="M206" s="990"/>
      <c r="N206" s="990"/>
      <c r="O206" s="990"/>
      <c r="P206" s="990"/>
      <c r="Q206" s="990"/>
      <c r="R206" s="992"/>
      <c r="S206" s="996">
        <f t="shared" si="70"/>
        <v>0</v>
      </c>
      <c r="T206" s="1046"/>
      <c r="U206" s="1004"/>
      <c r="V206" s="1060"/>
      <c r="W206" s="1071">
        <f t="shared" si="71"/>
        <v>0</v>
      </c>
    </row>
    <row r="207" spans="1:23" s="315" customFormat="1" ht="17.25" customHeight="1" x14ac:dyDescent="0.35">
      <c r="A207" s="318"/>
      <c r="B207" s="330"/>
      <c r="C207" s="1534" t="s">
        <v>357</v>
      </c>
      <c r="D207" s="314" t="s">
        <v>300</v>
      </c>
      <c r="E207" s="1532" t="s">
        <v>341</v>
      </c>
      <c r="F207" s="1022">
        <v>3</v>
      </c>
      <c r="G207" s="1001">
        <v>4980</v>
      </c>
      <c r="H207" s="1001">
        <v>1096</v>
      </c>
      <c r="I207" s="1001"/>
      <c r="J207" s="1001"/>
      <c r="K207" s="1001"/>
      <c r="L207" s="1001"/>
      <c r="M207" s="1001"/>
      <c r="N207" s="1001"/>
      <c r="O207" s="1001"/>
      <c r="P207" s="1001"/>
      <c r="Q207" s="1001"/>
      <c r="R207" s="1036"/>
      <c r="S207" s="996">
        <f t="shared" si="70"/>
        <v>6076</v>
      </c>
      <c r="T207" s="1045"/>
      <c r="U207" s="1002"/>
      <c r="V207" s="1059"/>
      <c r="W207" s="1071">
        <f t="shared" si="71"/>
        <v>6076</v>
      </c>
    </row>
    <row r="208" spans="1:23" ht="17.25" customHeight="1" x14ac:dyDescent="0.35">
      <c r="A208" s="320"/>
      <c r="B208" s="331"/>
      <c r="C208" s="1534"/>
      <c r="D208" s="317" t="s">
        <v>300</v>
      </c>
      <c r="E208" s="1532"/>
      <c r="F208" s="1023"/>
      <c r="G208" s="990">
        <f t="shared" ref="G208:V208" si="73">G207+G209</f>
        <v>4980</v>
      </c>
      <c r="H208" s="990">
        <f t="shared" si="73"/>
        <v>1096</v>
      </c>
      <c r="I208" s="990">
        <f t="shared" si="73"/>
        <v>0</v>
      </c>
      <c r="J208" s="990">
        <f t="shared" si="73"/>
        <v>0</v>
      </c>
      <c r="K208" s="990">
        <f t="shared" si="73"/>
        <v>0</v>
      </c>
      <c r="L208" s="990">
        <f t="shared" si="73"/>
        <v>0</v>
      </c>
      <c r="M208" s="990">
        <f t="shared" si="73"/>
        <v>0</v>
      </c>
      <c r="N208" s="990">
        <f t="shared" si="73"/>
        <v>0</v>
      </c>
      <c r="O208" s="990">
        <f t="shared" si="73"/>
        <v>0</v>
      </c>
      <c r="P208" s="990">
        <f t="shared" si="73"/>
        <v>0</v>
      </c>
      <c r="Q208" s="990">
        <f t="shared" si="73"/>
        <v>0</v>
      </c>
      <c r="R208" s="992">
        <f t="shared" si="73"/>
        <v>0</v>
      </c>
      <c r="S208" s="996">
        <f t="shared" si="70"/>
        <v>6076</v>
      </c>
      <c r="T208" s="995">
        <f t="shared" si="73"/>
        <v>0</v>
      </c>
      <c r="U208" s="990">
        <f t="shared" si="73"/>
        <v>0</v>
      </c>
      <c r="V208" s="992">
        <f t="shared" si="73"/>
        <v>0</v>
      </c>
      <c r="W208" s="1071">
        <f t="shared" si="71"/>
        <v>6076</v>
      </c>
    </row>
    <row r="209" spans="1:23" ht="17.25" customHeight="1" x14ac:dyDescent="0.35">
      <c r="A209" s="320"/>
      <c r="B209" s="331"/>
      <c r="C209" s="1534"/>
      <c r="D209" s="317" t="s">
        <v>17</v>
      </c>
      <c r="E209" s="1532"/>
      <c r="F209" s="1023"/>
      <c r="G209" s="990"/>
      <c r="H209" s="990"/>
      <c r="I209" s="990"/>
      <c r="J209" s="990"/>
      <c r="K209" s="990"/>
      <c r="L209" s="990"/>
      <c r="M209" s="990"/>
      <c r="N209" s="990"/>
      <c r="O209" s="990"/>
      <c r="P209" s="990"/>
      <c r="Q209" s="990"/>
      <c r="R209" s="992"/>
      <c r="S209" s="996">
        <f t="shared" si="70"/>
        <v>0</v>
      </c>
      <c r="T209" s="1046"/>
      <c r="U209" s="1004"/>
      <c r="V209" s="1060"/>
      <c r="W209" s="1071">
        <f t="shared" si="71"/>
        <v>0</v>
      </c>
    </row>
    <row r="210" spans="1:23" s="315" customFormat="1" ht="17.25" customHeight="1" x14ac:dyDescent="0.35">
      <c r="A210" s="341"/>
      <c r="B210" s="330"/>
      <c r="C210" s="1531" t="s">
        <v>358</v>
      </c>
      <c r="D210" s="314" t="s">
        <v>300</v>
      </c>
      <c r="E210" s="1532" t="s">
        <v>341</v>
      </c>
      <c r="F210" s="1005">
        <v>10</v>
      </c>
      <c r="G210" s="1001">
        <v>650</v>
      </c>
      <c r="H210" s="1001"/>
      <c r="I210" s="1001"/>
      <c r="J210" s="1001"/>
      <c r="K210" s="1001"/>
      <c r="L210" s="1001"/>
      <c r="M210" s="1001"/>
      <c r="N210" s="1001"/>
      <c r="O210" s="1001"/>
      <c r="P210" s="1001"/>
      <c r="Q210" s="1001"/>
      <c r="R210" s="1036"/>
      <c r="S210" s="996">
        <f t="shared" si="70"/>
        <v>650</v>
      </c>
      <c r="T210" s="1045"/>
      <c r="U210" s="1002"/>
      <c r="V210" s="1059"/>
      <c r="W210" s="1071">
        <f t="shared" si="71"/>
        <v>650</v>
      </c>
    </row>
    <row r="211" spans="1:23" ht="17.25" customHeight="1" x14ac:dyDescent="0.35">
      <c r="A211" s="342"/>
      <c r="B211" s="331"/>
      <c r="C211" s="1531"/>
      <c r="D211" s="317" t="s">
        <v>300</v>
      </c>
      <c r="E211" s="1532"/>
      <c r="F211" s="1006"/>
      <c r="G211" s="990">
        <f t="shared" ref="G211:V211" si="74">G210+G212</f>
        <v>650</v>
      </c>
      <c r="H211" s="990">
        <f t="shared" si="74"/>
        <v>0</v>
      </c>
      <c r="I211" s="990">
        <f t="shared" si="74"/>
        <v>0</v>
      </c>
      <c r="J211" s="990">
        <f t="shared" si="74"/>
        <v>0</v>
      </c>
      <c r="K211" s="990">
        <f t="shared" si="74"/>
        <v>0</v>
      </c>
      <c r="L211" s="990">
        <f t="shared" si="74"/>
        <v>0</v>
      </c>
      <c r="M211" s="990">
        <f t="shared" si="74"/>
        <v>0</v>
      </c>
      <c r="N211" s="990">
        <f t="shared" si="74"/>
        <v>0</v>
      </c>
      <c r="O211" s="990">
        <f t="shared" si="74"/>
        <v>0</v>
      </c>
      <c r="P211" s="990">
        <f t="shared" si="74"/>
        <v>0</v>
      </c>
      <c r="Q211" s="990">
        <f t="shared" si="74"/>
        <v>0</v>
      </c>
      <c r="R211" s="992">
        <f t="shared" si="74"/>
        <v>0</v>
      </c>
      <c r="S211" s="996">
        <f t="shared" si="70"/>
        <v>650</v>
      </c>
      <c r="T211" s="995">
        <f t="shared" si="74"/>
        <v>0</v>
      </c>
      <c r="U211" s="990">
        <f t="shared" si="74"/>
        <v>0</v>
      </c>
      <c r="V211" s="992">
        <f t="shared" si="74"/>
        <v>0</v>
      </c>
      <c r="W211" s="1071">
        <f t="shared" si="71"/>
        <v>650</v>
      </c>
    </row>
    <row r="212" spans="1:23" ht="17.25" customHeight="1" x14ac:dyDescent="0.35">
      <c r="A212" s="342"/>
      <c r="B212" s="331"/>
      <c r="C212" s="1531"/>
      <c r="D212" s="317" t="s">
        <v>17</v>
      </c>
      <c r="E212" s="1532"/>
      <c r="F212" s="1006"/>
      <c r="G212" s="990"/>
      <c r="H212" s="990"/>
      <c r="I212" s="990"/>
      <c r="J212" s="990"/>
      <c r="K212" s="990"/>
      <c r="L212" s="990"/>
      <c r="M212" s="990"/>
      <c r="N212" s="990"/>
      <c r="O212" s="990"/>
      <c r="P212" s="990"/>
      <c r="Q212" s="990"/>
      <c r="R212" s="992"/>
      <c r="S212" s="996">
        <f t="shared" si="70"/>
        <v>0</v>
      </c>
      <c r="T212" s="1046"/>
      <c r="U212" s="1004"/>
      <c r="V212" s="1060"/>
      <c r="W212" s="1071">
        <f t="shared" si="71"/>
        <v>0</v>
      </c>
    </row>
    <row r="213" spans="1:23" s="315" customFormat="1" ht="17.25" customHeight="1" x14ac:dyDescent="0.35">
      <c r="A213" s="318"/>
      <c r="B213" s="330"/>
      <c r="C213" s="1531" t="s">
        <v>359</v>
      </c>
      <c r="D213" s="314" t="s">
        <v>300</v>
      </c>
      <c r="E213" s="1532" t="s">
        <v>341</v>
      </c>
      <c r="F213" s="1005"/>
      <c r="G213" s="1001"/>
      <c r="H213" s="1001"/>
      <c r="I213" s="1001">
        <v>500</v>
      </c>
      <c r="J213" s="1001"/>
      <c r="K213" s="1001"/>
      <c r="L213" s="1001">
        <v>7500</v>
      </c>
      <c r="M213" s="1001"/>
      <c r="N213" s="1001"/>
      <c r="O213" s="1001"/>
      <c r="P213" s="1001"/>
      <c r="Q213" s="1001"/>
      <c r="R213" s="1036"/>
      <c r="S213" s="996">
        <f t="shared" si="70"/>
        <v>8000</v>
      </c>
      <c r="T213" s="1045"/>
      <c r="U213" s="1002"/>
      <c r="V213" s="1059"/>
      <c r="W213" s="1071">
        <f t="shared" si="71"/>
        <v>8000</v>
      </c>
    </row>
    <row r="214" spans="1:23" ht="17.25" customHeight="1" x14ac:dyDescent="0.35">
      <c r="A214" s="320"/>
      <c r="B214" s="331"/>
      <c r="C214" s="1531"/>
      <c r="D214" s="317" t="s">
        <v>300</v>
      </c>
      <c r="E214" s="1532"/>
      <c r="F214" s="1006"/>
      <c r="G214" s="990">
        <f t="shared" ref="G214:V214" si="75">G213+G215</f>
        <v>0</v>
      </c>
      <c r="H214" s="990">
        <f t="shared" si="75"/>
        <v>0</v>
      </c>
      <c r="I214" s="990">
        <f t="shared" si="75"/>
        <v>500</v>
      </c>
      <c r="J214" s="990">
        <f t="shared" si="75"/>
        <v>0</v>
      </c>
      <c r="K214" s="990">
        <f t="shared" si="75"/>
        <v>0</v>
      </c>
      <c r="L214" s="990">
        <f t="shared" si="75"/>
        <v>7500</v>
      </c>
      <c r="M214" s="990">
        <f t="shared" si="75"/>
        <v>0</v>
      </c>
      <c r="N214" s="990">
        <f t="shared" si="75"/>
        <v>0</v>
      </c>
      <c r="O214" s="990">
        <f t="shared" si="75"/>
        <v>0</v>
      </c>
      <c r="P214" s="990">
        <f t="shared" si="75"/>
        <v>0</v>
      </c>
      <c r="Q214" s="990">
        <f t="shared" si="75"/>
        <v>0</v>
      </c>
      <c r="R214" s="992">
        <f t="shared" si="75"/>
        <v>0</v>
      </c>
      <c r="S214" s="996">
        <f t="shared" si="70"/>
        <v>8000</v>
      </c>
      <c r="T214" s="995">
        <f t="shared" si="75"/>
        <v>0</v>
      </c>
      <c r="U214" s="990">
        <f t="shared" si="75"/>
        <v>0</v>
      </c>
      <c r="V214" s="992">
        <f t="shared" si="75"/>
        <v>0</v>
      </c>
      <c r="W214" s="1071">
        <f t="shared" si="71"/>
        <v>8000</v>
      </c>
    </row>
    <row r="215" spans="1:23" s="512" customFormat="1" ht="17.25" customHeight="1" x14ac:dyDescent="0.4">
      <c r="A215" s="510"/>
      <c r="B215" s="513"/>
      <c r="C215" s="1531"/>
      <c r="D215" s="317" t="s">
        <v>17</v>
      </c>
      <c r="E215" s="1532"/>
      <c r="F215" s="1014"/>
      <c r="G215" s="1013"/>
      <c r="H215" s="1013"/>
      <c r="I215" s="1013">
        <v>0</v>
      </c>
      <c r="J215" s="1013"/>
      <c r="K215" s="1013"/>
      <c r="L215" s="1013">
        <v>0</v>
      </c>
      <c r="M215" s="1013"/>
      <c r="N215" s="1013"/>
      <c r="O215" s="1013"/>
      <c r="P215" s="1013"/>
      <c r="Q215" s="1013"/>
      <c r="R215" s="1038"/>
      <c r="S215" s="997">
        <f t="shared" si="70"/>
        <v>0</v>
      </c>
      <c r="T215" s="1049"/>
      <c r="U215" s="1015"/>
      <c r="V215" s="1063"/>
      <c r="W215" s="993">
        <f t="shared" si="71"/>
        <v>0</v>
      </c>
    </row>
    <row r="216" spans="1:23" s="315" customFormat="1" ht="17.25" customHeight="1" x14ac:dyDescent="0.35">
      <c r="A216" s="318"/>
      <c r="B216" s="330"/>
      <c r="C216" s="1533" t="s">
        <v>360</v>
      </c>
      <c r="D216" s="314" t="s">
        <v>300</v>
      </c>
      <c r="E216" s="1532" t="s">
        <v>341</v>
      </c>
      <c r="F216" s="1005"/>
      <c r="G216" s="1001"/>
      <c r="H216" s="1001"/>
      <c r="I216" s="1001"/>
      <c r="J216" s="1001"/>
      <c r="K216" s="1001"/>
      <c r="L216" s="1001">
        <v>5476</v>
      </c>
      <c r="M216" s="1001"/>
      <c r="N216" s="1001"/>
      <c r="O216" s="1001"/>
      <c r="P216" s="1001"/>
      <c r="Q216" s="1001"/>
      <c r="R216" s="1036"/>
      <c r="S216" s="996">
        <f t="shared" si="70"/>
        <v>5476</v>
      </c>
      <c r="T216" s="1045"/>
      <c r="U216" s="1002"/>
      <c r="V216" s="1059"/>
      <c r="W216" s="1071">
        <f t="shared" si="71"/>
        <v>5476</v>
      </c>
    </row>
    <row r="217" spans="1:23" ht="17.25" customHeight="1" x14ac:dyDescent="0.35">
      <c r="A217" s="320"/>
      <c r="B217" s="331"/>
      <c r="C217" s="1533"/>
      <c r="D217" s="317" t="s">
        <v>300</v>
      </c>
      <c r="E217" s="1532"/>
      <c r="F217" s="1006"/>
      <c r="G217" s="990">
        <f t="shared" ref="G217:V217" si="76">G216+G218</f>
        <v>0</v>
      </c>
      <c r="H217" s="990">
        <f t="shared" si="76"/>
        <v>0</v>
      </c>
      <c r="I217" s="990">
        <f t="shared" si="76"/>
        <v>0</v>
      </c>
      <c r="J217" s="990">
        <f t="shared" si="76"/>
        <v>0</v>
      </c>
      <c r="K217" s="990">
        <f t="shared" si="76"/>
        <v>0</v>
      </c>
      <c r="L217" s="990">
        <f t="shared" si="76"/>
        <v>8476</v>
      </c>
      <c r="M217" s="990">
        <f t="shared" si="76"/>
        <v>0</v>
      </c>
      <c r="N217" s="990">
        <f t="shared" si="76"/>
        <v>0</v>
      </c>
      <c r="O217" s="990">
        <f t="shared" si="76"/>
        <v>0</v>
      </c>
      <c r="P217" s="990">
        <f t="shared" si="76"/>
        <v>0</v>
      </c>
      <c r="Q217" s="990">
        <f t="shared" si="76"/>
        <v>0</v>
      </c>
      <c r="R217" s="992">
        <f t="shared" si="76"/>
        <v>0</v>
      </c>
      <c r="S217" s="996">
        <f t="shared" si="70"/>
        <v>8476</v>
      </c>
      <c r="T217" s="995">
        <f t="shared" si="76"/>
        <v>0</v>
      </c>
      <c r="U217" s="990">
        <f t="shared" si="76"/>
        <v>0</v>
      </c>
      <c r="V217" s="992">
        <f t="shared" si="76"/>
        <v>0</v>
      </c>
      <c r="W217" s="1071">
        <f t="shared" si="71"/>
        <v>8476</v>
      </c>
    </row>
    <row r="218" spans="1:23" ht="17.25" customHeight="1" x14ac:dyDescent="0.4">
      <c r="A218" s="320"/>
      <c r="B218" s="331"/>
      <c r="C218" s="1533"/>
      <c r="D218" s="939" t="s">
        <v>17</v>
      </c>
      <c r="E218" s="1532"/>
      <c r="F218" s="1014"/>
      <c r="G218" s="1013"/>
      <c r="H218" s="1013"/>
      <c r="I218" s="1013"/>
      <c r="J218" s="1013"/>
      <c r="K218" s="1013"/>
      <c r="L218" s="1013">
        <v>3000</v>
      </c>
      <c r="M218" s="1013"/>
      <c r="N218" s="1013"/>
      <c r="O218" s="1013"/>
      <c r="P218" s="1013"/>
      <c r="Q218" s="1013"/>
      <c r="R218" s="1038"/>
      <c r="S218" s="997">
        <f t="shared" si="70"/>
        <v>3000</v>
      </c>
      <c r="T218" s="1049"/>
      <c r="U218" s="1015"/>
      <c r="V218" s="1063"/>
      <c r="W218" s="993">
        <f t="shared" si="71"/>
        <v>3000</v>
      </c>
    </row>
    <row r="219" spans="1:23" s="315" customFormat="1" ht="17.25" customHeight="1" x14ac:dyDescent="0.35">
      <c r="A219" s="318"/>
      <c r="B219" s="330"/>
      <c r="C219" s="1533" t="s">
        <v>589</v>
      </c>
      <c r="D219" s="314" t="s">
        <v>300</v>
      </c>
      <c r="E219" s="1532" t="s">
        <v>341</v>
      </c>
      <c r="F219" s="1005"/>
      <c r="G219" s="1001"/>
      <c r="H219" s="1001"/>
      <c r="I219" s="1001"/>
      <c r="J219" s="1001"/>
      <c r="K219" s="1001"/>
      <c r="L219" s="1001">
        <v>1000</v>
      </c>
      <c r="M219" s="1001"/>
      <c r="N219" s="1001"/>
      <c r="O219" s="1001"/>
      <c r="P219" s="1001"/>
      <c r="Q219" s="1001"/>
      <c r="R219" s="1036"/>
      <c r="S219" s="996">
        <f t="shared" si="70"/>
        <v>1000</v>
      </c>
      <c r="T219" s="1045"/>
      <c r="U219" s="1002"/>
      <c r="V219" s="1059"/>
      <c r="W219" s="1071">
        <f t="shared" si="71"/>
        <v>1000</v>
      </c>
    </row>
    <row r="220" spans="1:23" ht="17.25" customHeight="1" x14ac:dyDescent="0.35">
      <c r="A220" s="320"/>
      <c r="B220" s="331"/>
      <c r="C220" s="1533"/>
      <c r="D220" s="317" t="s">
        <v>300</v>
      </c>
      <c r="E220" s="1532"/>
      <c r="F220" s="1006"/>
      <c r="G220" s="990">
        <f t="shared" ref="G220:V220" si="77">G219+G221</f>
        <v>0</v>
      </c>
      <c r="H220" s="990">
        <f t="shared" si="77"/>
        <v>0</v>
      </c>
      <c r="I220" s="990">
        <f t="shared" si="77"/>
        <v>0</v>
      </c>
      <c r="J220" s="990">
        <f t="shared" si="77"/>
        <v>0</v>
      </c>
      <c r="K220" s="990">
        <f t="shared" si="77"/>
        <v>0</v>
      </c>
      <c r="L220" s="990">
        <f t="shared" si="77"/>
        <v>1000</v>
      </c>
      <c r="M220" s="990">
        <f t="shared" si="77"/>
        <v>0</v>
      </c>
      <c r="N220" s="990">
        <f t="shared" si="77"/>
        <v>0</v>
      </c>
      <c r="O220" s="990">
        <f t="shared" si="77"/>
        <v>0</v>
      </c>
      <c r="P220" s="990">
        <f t="shared" si="77"/>
        <v>0</v>
      </c>
      <c r="Q220" s="990">
        <f t="shared" si="77"/>
        <v>0</v>
      </c>
      <c r="R220" s="992">
        <f t="shared" si="77"/>
        <v>0</v>
      </c>
      <c r="S220" s="996">
        <f t="shared" si="70"/>
        <v>1000</v>
      </c>
      <c r="T220" s="995">
        <f t="shared" si="77"/>
        <v>0</v>
      </c>
      <c r="U220" s="990">
        <f t="shared" si="77"/>
        <v>0</v>
      </c>
      <c r="V220" s="992">
        <f t="shared" si="77"/>
        <v>0</v>
      </c>
      <c r="W220" s="1071">
        <f t="shared" si="71"/>
        <v>1000</v>
      </c>
    </row>
    <row r="221" spans="1:23" ht="17.25" customHeight="1" x14ac:dyDescent="0.35">
      <c r="A221" s="320"/>
      <c r="B221" s="331"/>
      <c r="C221" s="1533"/>
      <c r="D221" s="317" t="s">
        <v>17</v>
      </c>
      <c r="E221" s="1532"/>
      <c r="F221" s="1006"/>
      <c r="G221" s="990"/>
      <c r="H221" s="990"/>
      <c r="I221" s="990">
        <v>0</v>
      </c>
      <c r="J221" s="990"/>
      <c r="K221" s="990"/>
      <c r="L221" s="990"/>
      <c r="M221" s="990"/>
      <c r="N221" s="990"/>
      <c r="O221" s="990"/>
      <c r="P221" s="990"/>
      <c r="Q221" s="990"/>
      <c r="R221" s="992"/>
      <c r="S221" s="996">
        <f t="shared" si="70"/>
        <v>0</v>
      </c>
      <c r="T221" s="1046"/>
      <c r="U221" s="1004"/>
      <c r="V221" s="1060"/>
      <c r="W221" s="1071">
        <f t="shared" si="71"/>
        <v>0</v>
      </c>
    </row>
    <row r="222" spans="1:23" ht="17.25" customHeight="1" x14ac:dyDescent="0.35">
      <c r="A222" s="320"/>
      <c r="B222" s="331"/>
      <c r="C222" s="1533" t="s">
        <v>594</v>
      </c>
      <c r="D222" s="314" t="s">
        <v>300</v>
      </c>
      <c r="E222" s="1570" t="s">
        <v>341</v>
      </c>
      <c r="F222" s="1006"/>
      <c r="G222" s="990"/>
      <c r="H222" s="990"/>
      <c r="I222" s="990">
        <v>400</v>
      </c>
      <c r="J222" s="990"/>
      <c r="K222" s="990"/>
      <c r="L222" s="990"/>
      <c r="M222" s="990"/>
      <c r="N222" s="990"/>
      <c r="O222" s="990"/>
      <c r="P222" s="990"/>
      <c r="Q222" s="990"/>
      <c r="R222" s="992"/>
      <c r="S222" s="996">
        <f t="shared" si="70"/>
        <v>400</v>
      </c>
      <c r="T222" s="1046"/>
      <c r="U222" s="1004"/>
      <c r="V222" s="1060"/>
      <c r="W222" s="1071">
        <f t="shared" si="71"/>
        <v>400</v>
      </c>
    </row>
    <row r="223" spans="1:23" ht="17.25" customHeight="1" x14ac:dyDescent="0.35">
      <c r="A223" s="320"/>
      <c r="B223" s="331"/>
      <c r="C223" s="1533"/>
      <c r="D223" s="317" t="s">
        <v>300</v>
      </c>
      <c r="E223" s="1570"/>
      <c r="F223" s="1006"/>
      <c r="G223" s="990">
        <f t="shared" ref="G223:V223" si="78">G222+G224</f>
        <v>0</v>
      </c>
      <c r="H223" s="990">
        <f t="shared" si="78"/>
        <v>0</v>
      </c>
      <c r="I223" s="990">
        <f t="shared" si="78"/>
        <v>400</v>
      </c>
      <c r="J223" s="990">
        <f t="shared" si="78"/>
        <v>0</v>
      </c>
      <c r="K223" s="990">
        <f t="shared" si="78"/>
        <v>0</v>
      </c>
      <c r="L223" s="990">
        <f t="shared" si="78"/>
        <v>0</v>
      </c>
      <c r="M223" s="990">
        <f t="shared" si="78"/>
        <v>0</v>
      </c>
      <c r="N223" s="990">
        <f t="shared" si="78"/>
        <v>0</v>
      </c>
      <c r="O223" s="990">
        <f t="shared" si="78"/>
        <v>0</v>
      </c>
      <c r="P223" s="990">
        <f t="shared" si="78"/>
        <v>0</v>
      </c>
      <c r="Q223" s="990">
        <f t="shared" si="78"/>
        <v>0</v>
      </c>
      <c r="R223" s="992">
        <f t="shared" si="78"/>
        <v>0</v>
      </c>
      <c r="S223" s="996">
        <f t="shared" si="70"/>
        <v>400</v>
      </c>
      <c r="T223" s="995">
        <f t="shared" si="78"/>
        <v>0</v>
      </c>
      <c r="U223" s="990">
        <f t="shared" si="78"/>
        <v>0</v>
      </c>
      <c r="V223" s="992">
        <f t="shared" si="78"/>
        <v>0</v>
      </c>
      <c r="W223" s="1071">
        <f t="shared" si="71"/>
        <v>400</v>
      </c>
    </row>
    <row r="224" spans="1:23" ht="17.25" customHeight="1" x14ac:dyDescent="0.35">
      <c r="A224" s="320"/>
      <c r="B224" s="331"/>
      <c r="C224" s="1533"/>
      <c r="D224" s="317" t="s">
        <v>17</v>
      </c>
      <c r="E224" s="1570"/>
      <c r="F224" s="1006"/>
      <c r="G224" s="990"/>
      <c r="H224" s="990"/>
      <c r="I224" s="990"/>
      <c r="J224" s="990"/>
      <c r="K224" s="990"/>
      <c r="L224" s="990"/>
      <c r="M224" s="990"/>
      <c r="N224" s="990"/>
      <c r="O224" s="990"/>
      <c r="P224" s="990"/>
      <c r="Q224" s="990"/>
      <c r="R224" s="992"/>
      <c r="S224" s="996">
        <f t="shared" si="70"/>
        <v>0</v>
      </c>
      <c r="T224" s="1046"/>
      <c r="U224" s="1004"/>
      <c r="V224" s="1060"/>
      <c r="W224" s="1071">
        <f t="shared" si="71"/>
        <v>0</v>
      </c>
    </row>
    <row r="225" spans="1:23" ht="17.25" customHeight="1" x14ac:dyDescent="0.35">
      <c r="A225" s="320"/>
      <c r="B225" s="331"/>
      <c r="C225" s="1533" t="s">
        <v>593</v>
      </c>
      <c r="D225" s="314" t="s">
        <v>300</v>
      </c>
      <c r="E225" s="1570" t="s">
        <v>341</v>
      </c>
      <c r="F225" s="1006"/>
      <c r="G225" s="990"/>
      <c r="H225" s="990"/>
      <c r="I225" s="990">
        <v>500</v>
      </c>
      <c r="J225" s="990"/>
      <c r="K225" s="990"/>
      <c r="L225" s="990">
        <v>0</v>
      </c>
      <c r="M225" s="990"/>
      <c r="N225" s="990"/>
      <c r="O225" s="990"/>
      <c r="P225" s="990"/>
      <c r="Q225" s="990"/>
      <c r="R225" s="992"/>
      <c r="S225" s="996">
        <f t="shared" si="70"/>
        <v>500</v>
      </c>
      <c r="T225" s="1046"/>
      <c r="U225" s="1004"/>
      <c r="V225" s="1060"/>
      <c r="W225" s="1071">
        <f t="shared" si="71"/>
        <v>500</v>
      </c>
    </row>
    <row r="226" spans="1:23" ht="17.25" customHeight="1" x14ac:dyDescent="0.35">
      <c r="A226" s="320"/>
      <c r="B226" s="331"/>
      <c r="C226" s="1533"/>
      <c r="D226" s="317" t="s">
        <v>300</v>
      </c>
      <c r="E226" s="1570"/>
      <c r="F226" s="1006"/>
      <c r="G226" s="990">
        <f t="shared" ref="G226:V226" si="79">G225+G227</f>
        <v>0</v>
      </c>
      <c r="H226" s="990">
        <f t="shared" si="79"/>
        <v>0</v>
      </c>
      <c r="I226" s="990">
        <f t="shared" si="79"/>
        <v>500</v>
      </c>
      <c r="J226" s="990">
        <f t="shared" si="79"/>
        <v>0</v>
      </c>
      <c r="K226" s="990">
        <f t="shared" si="79"/>
        <v>0</v>
      </c>
      <c r="L226" s="990">
        <f t="shared" si="79"/>
        <v>0</v>
      </c>
      <c r="M226" s="990">
        <f t="shared" si="79"/>
        <v>0</v>
      </c>
      <c r="N226" s="990">
        <f t="shared" si="79"/>
        <v>0</v>
      </c>
      <c r="O226" s="990">
        <f t="shared" si="79"/>
        <v>0</v>
      </c>
      <c r="P226" s="990">
        <f t="shared" si="79"/>
        <v>0</v>
      </c>
      <c r="Q226" s="990">
        <f t="shared" si="79"/>
        <v>0</v>
      </c>
      <c r="R226" s="992">
        <f t="shared" si="79"/>
        <v>0</v>
      </c>
      <c r="S226" s="996">
        <f t="shared" si="70"/>
        <v>500</v>
      </c>
      <c r="T226" s="995">
        <f t="shared" si="79"/>
        <v>0</v>
      </c>
      <c r="U226" s="990">
        <f t="shared" si="79"/>
        <v>0</v>
      </c>
      <c r="V226" s="992">
        <f t="shared" si="79"/>
        <v>0</v>
      </c>
      <c r="W226" s="1071">
        <f t="shared" si="71"/>
        <v>500</v>
      </c>
    </row>
    <row r="227" spans="1:23" ht="17.25" customHeight="1" x14ac:dyDescent="0.35">
      <c r="A227" s="320"/>
      <c r="B227" s="331"/>
      <c r="C227" s="1533"/>
      <c r="D227" s="317" t="s">
        <v>17</v>
      </c>
      <c r="E227" s="1570"/>
      <c r="F227" s="1006"/>
      <c r="G227" s="990"/>
      <c r="H227" s="990"/>
      <c r="I227" s="990"/>
      <c r="J227" s="990"/>
      <c r="K227" s="990"/>
      <c r="L227" s="990"/>
      <c r="M227" s="990"/>
      <c r="N227" s="990"/>
      <c r="O227" s="990"/>
      <c r="P227" s="990"/>
      <c r="Q227" s="990"/>
      <c r="R227" s="992"/>
      <c r="S227" s="996">
        <f t="shared" si="70"/>
        <v>0</v>
      </c>
      <c r="T227" s="1046"/>
      <c r="U227" s="1004"/>
      <c r="V227" s="1060"/>
      <c r="W227" s="1071">
        <f t="shared" si="71"/>
        <v>0</v>
      </c>
    </row>
    <row r="228" spans="1:23" ht="17.25" customHeight="1" x14ac:dyDescent="0.35">
      <c r="A228" s="320"/>
      <c r="B228" s="331"/>
      <c r="C228" s="1551" t="s">
        <v>588</v>
      </c>
      <c r="D228" s="314" t="s">
        <v>300</v>
      </c>
      <c r="E228" s="1570" t="s">
        <v>341</v>
      </c>
      <c r="F228" s="1006"/>
      <c r="G228" s="990"/>
      <c r="H228" s="990"/>
      <c r="I228" s="990"/>
      <c r="J228" s="990"/>
      <c r="K228" s="990"/>
      <c r="L228" s="990">
        <v>500</v>
      </c>
      <c r="M228" s="990"/>
      <c r="N228" s="990"/>
      <c r="O228" s="990"/>
      <c r="P228" s="990"/>
      <c r="Q228" s="990"/>
      <c r="R228" s="992"/>
      <c r="S228" s="996">
        <f t="shared" si="70"/>
        <v>500</v>
      </c>
      <c r="T228" s="1046"/>
      <c r="U228" s="1004"/>
      <c r="V228" s="1060"/>
      <c r="W228" s="1071">
        <f t="shared" si="71"/>
        <v>500</v>
      </c>
    </row>
    <row r="229" spans="1:23" ht="17.25" customHeight="1" x14ac:dyDescent="0.35">
      <c r="A229" s="320"/>
      <c r="B229" s="331"/>
      <c r="C229" s="1551"/>
      <c r="D229" s="317" t="s">
        <v>300</v>
      </c>
      <c r="E229" s="1570"/>
      <c r="F229" s="1006"/>
      <c r="G229" s="990">
        <f t="shared" ref="G229:V229" si="80">G228+G230</f>
        <v>0</v>
      </c>
      <c r="H229" s="990">
        <f t="shared" si="80"/>
        <v>0</v>
      </c>
      <c r="I229" s="990">
        <f t="shared" si="80"/>
        <v>0</v>
      </c>
      <c r="J229" s="990">
        <f t="shared" si="80"/>
        <v>0</v>
      </c>
      <c r="K229" s="990">
        <f t="shared" si="80"/>
        <v>0</v>
      </c>
      <c r="L229" s="990">
        <f t="shared" si="80"/>
        <v>500</v>
      </c>
      <c r="M229" s="990">
        <f t="shared" si="80"/>
        <v>0</v>
      </c>
      <c r="N229" s="990">
        <f t="shared" si="80"/>
        <v>0</v>
      </c>
      <c r="O229" s="990">
        <f t="shared" si="80"/>
        <v>0</v>
      </c>
      <c r="P229" s="990">
        <f t="shared" si="80"/>
        <v>0</v>
      </c>
      <c r="Q229" s="990">
        <f t="shared" si="80"/>
        <v>0</v>
      </c>
      <c r="R229" s="992">
        <f t="shared" si="80"/>
        <v>0</v>
      </c>
      <c r="S229" s="996">
        <f t="shared" si="70"/>
        <v>500</v>
      </c>
      <c r="T229" s="995">
        <f t="shared" si="80"/>
        <v>0</v>
      </c>
      <c r="U229" s="990">
        <f t="shared" si="80"/>
        <v>0</v>
      </c>
      <c r="V229" s="992">
        <f t="shared" si="80"/>
        <v>0</v>
      </c>
      <c r="W229" s="1071">
        <f t="shared" si="71"/>
        <v>500</v>
      </c>
    </row>
    <row r="230" spans="1:23" s="340" customFormat="1" ht="17.25" customHeight="1" x14ac:dyDescent="0.35">
      <c r="A230" s="339"/>
      <c r="B230" s="343"/>
      <c r="C230" s="1551"/>
      <c r="D230" s="317" t="s">
        <v>17</v>
      </c>
      <c r="E230" s="1570"/>
      <c r="F230" s="1024"/>
      <c r="G230" s="1025"/>
      <c r="H230" s="1025"/>
      <c r="I230" s="1025"/>
      <c r="J230" s="1025"/>
      <c r="K230" s="1025"/>
      <c r="L230" s="1025"/>
      <c r="M230" s="1025">
        <v>0</v>
      </c>
      <c r="N230" s="1025"/>
      <c r="O230" s="1025"/>
      <c r="P230" s="1025"/>
      <c r="Q230" s="1025"/>
      <c r="R230" s="1041"/>
      <c r="S230" s="996">
        <f t="shared" si="70"/>
        <v>0</v>
      </c>
      <c r="T230" s="1053"/>
      <c r="U230" s="1026"/>
      <c r="V230" s="1067"/>
      <c r="W230" s="1071">
        <f t="shared" si="71"/>
        <v>0</v>
      </c>
    </row>
    <row r="231" spans="1:23" ht="19.5" customHeight="1" x14ac:dyDescent="0.35">
      <c r="A231" s="320"/>
      <c r="B231" s="331"/>
      <c r="C231" s="1551" t="s">
        <v>592</v>
      </c>
      <c r="D231" s="314" t="s">
        <v>300</v>
      </c>
      <c r="E231" s="1571" t="s">
        <v>361</v>
      </c>
      <c r="F231" s="1006"/>
      <c r="G231" s="990">
        <v>2128</v>
      </c>
      <c r="H231" s="990">
        <v>489</v>
      </c>
      <c r="I231" s="990">
        <v>3709</v>
      </c>
      <c r="J231" s="990"/>
      <c r="K231" s="990"/>
      <c r="L231" s="990"/>
      <c r="M231" s="990"/>
      <c r="N231" s="990"/>
      <c r="O231" s="990"/>
      <c r="P231" s="990"/>
      <c r="Q231" s="990"/>
      <c r="R231" s="992"/>
      <c r="S231" s="996">
        <f t="shared" si="70"/>
        <v>6326</v>
      </c>
      <c r="T231" s="1046"/>
      <c r="U231" s="1004"/>
      <c r="V231" s="1060"/>
      <c r="W231" s="1071">
        <f t="shared" si="71"/>
        <v>6326</v>
      </c>
    </row>
    <row r="232" spans="1:23" ht="17.25" customHeight="1" x14ac:dyDescent="0.35">
      <c r="A232" s="320"/>
      <c r="B232" s="331"/>
      <c r="C232" s="1551"/>
      <c r="D232" s="317" t="s">
        <v>300</v>
      </c>
      <c r="E232" s="1571"/>
      <c r="F232" s="1006"/>
      <c r="G232" s="990">
        <f t="shared" ref="G232:V232" si="81">G231+G233</f>
        <v>2128</v>
      </c>
      <c r="H232" s="990">
        <f t="shared" si="81"/>
        <v>489</v>
      </c>
      <c r="I232" s="990">
        <f t="shared" si="81"/>
        <v>3709</v>
      </c>
      <c r="J232" s="990">
        <f t="shared" si="81"/>
        <v>0</v>
      </c>
      <c r="K232" s="990">
        <f t="shared" si="81"/>
        <v>0</v>
      </c>
      <c r="L232" s="990">
        <f t="shared" si="81"/>
        <v>0</v>
      </c>
      <c r="M232" s="990">
        <f t="shared" si="81"/>
        <v>0</v>
      </c>
      <c r="N232" s="990">
        <f t="shared" si="81"/>
        <v>0</v>
      </c>
      <c r="O232" s="990">
        <f t="shared" si="81"/>
        <v>0</v>
      </c>
      <c r="P232" s="990">
        <f t="shared" si="81"/>
        <v>0</v>
      </c>
      <c r="Q232" s="990">
        <f t="shared" si="81"/>
        <v>0</v>
      </c>
      <c r="R232" s="992">
        <f t="shared" si="81"/>
        <v>0</v>
      </c>
      <c r="S232" s="996">
        <f t="shared" si="70"/>
        <v>6326</v>
      </c>
      <c r="T232" s="995">
        <f t="shared" si="81"/>
        <v>0</v>
      </c>
      <c r="U232" s="990">
        <f t="shared" si="81"/>
        <v>0</v>
      </c>
      <c r="V232" s="992">
        <f t="shared" si="81"/>
        <v>0</v>
      </c>
      <c r="W232" s="1071">
        <f t="shared" si="71"/>
        <v>6326</v>
      </c>
    </row>
    <row r="233" spans="1:23" s="512" customFormat="1" ht="17.25" customHeight="1" x14ac:dyDescent="0.4">
      <c r="A233" s="510"/>
      <c r="B233" s="513"/>
      <c r="C233" s="1551"/>
      <c r="D233" s="939" t="s">
        <v>17</v>
      </c>
      <c r="E233" s="1571"/>
      <c r="F233" s="1014"/>
      <c r="G233" s="1013">
        <v>0</v>
      </c>
      <c r="H233" s="1013">
        <v>0</v>
      </c>
      <c r="I233" s="1013">
        <v>0</v>
      </c>
      <c r="J233" s="1013"/>
      <c r="K233" s="1013"/>
      <c r="L233" s="1013"/>
      <c r="M233" s="1013"/>
      <c r="N233" s="1013"/>
      <c r="O233" s="1013"/>
      <c r="P233" s="1013"/>
      <c r="Q233" s="1013"/>
      <c r="R233" s="1038"/>
      <c r="S233" s="997">
        <f t="shared" si="70"/>
        <v>0</v>
      </c>
      <c r="T233" s="1049"/>
      <c r="U233" s="1015"/>
      <c r="V233" s="1063"/>
      <c r="W233" s="993">
        <f t="shared" si="71"/>
        <v>0</v>
      </c>
    </row>
    <row r="234" spans="1:23" ht="17.25" customHeight="1" x14ac:dyDescent="0.35">
      <c r="A234" s="344"/>
      <c r="B234" s="345"/>
      <c r="C234" s="1551" t="s">
        <v>362</v>
      </c>
      <c r="D234" s="314" t="s">
        <v>300</v>
      </c>
      <c r="E234" s="1571" t="s">
        <v>361</v>
      </c>
      <c r="F234" s="1006"/>
      <c r="G234" s="1027"/>
      <c r="H234" s="1027"/>
      <c r="I234" s="990"/>
      <c r="J234" s="1027"/>
      <c r="K234" s="1027"/>
      <c r="L234" s="1027"/>
      <c r="M234" s="1027"/>
      <c r="N234" s="1027"/>
      <c r="O234" s="1027"/>
      <c r="P234" s="1027"/>
      <c r="Q234" s="1027"/>
      <c r="R234" s="1042"/>
      <c r="S234" s="996">
        <f t="shared" si="70"/>
        <v>0</v>
      </c>
      <c r="T234" s="1054"/>
      <c r="U234" s="1028"/>
      <c r="V234" s="1068"/>
      <c r="W234" s="1071">
        <f t="shared" si="71"/>
        <v>0</v>
      </c>
    </row>
    <row r="235" spans="1:23" ht="17.25" customHeight="1" x14ac:dyDescent="0.35">
      <c r="A235" s="344"/>
      <c r="B235" s="345"/>
      <c r="C235" s="1551"/>
      <c r="D235" s="317" t="s">
        <v>300</v>
      </c>
      <c r="E235" s="1571"/>
      <c r="F235" s="1006"/>
      <c r="G235" s="990">
        <f t="shared" ref="G235:V235" si="82">G234+G236</f>
        <v>0</v>
      </c>
      <c r="H235" s="990">
        <f t="shared" si="82"/>
        <v>0</v>
      </c>
      <c r="I235" s="990">
        <f t="shared" si="82"/>
        <v>0</v>
      </c>
      <c r="J235" s="990">
        <f t="shared" si="82"/>
        <v>0</v>
      </c>
      <c r="K235" s="990">
        <f t="shared" si="82"/>
        <v>0</v>
      </c>
      <c r="L235" s="990">
        <f t="shared" si="82"/>
        <v>0</v>
      </c>
      <c r="M235" s="990">
        <f t="shared" si="82"/>
        <v>0</v>
      </c>
      <c r="N235" s="990">
        <f t="shared" si="82"/>
        <v>0</v>
      </c>
      <c r="O235" s="990">
        <f t="shared" si="82"/>
        <v>0</v>
      </c>
      <c r="P235" s="990">
        <f t="shared" si="82"/>
        <v>0</v>
      </c>
      <c r="Q235" s="990">
        <f t="shared" si="82"/>
        <v>0</v>
      </c>
      <c r="R235" s="992">
        <f t="shared" si="82"/>
        <v>0</v>
      </c>
      <c r="S235" s="996">
        <f t="shared" si="70"/>
        <v>0</v>
      </c>
      <c r="T235" s="995">
        <f t="shared" si="82"/>
        <v>0</v>
      </c>
      <c r="U235" s="990">
        <f t="shared" si="82"/>
        <v>0</v>
      </c>
      <c r="V235" s="992">
        <f t="shared" si="82"/>
        <v>0</v>
      </c>
      <c r="W235" s="1071">
        <f t="shared" si="71"/>
        <v>0</v>
      </c>
    </row>
    <row r="236" spans="1:23" ht="17.25" customHeight="1" x14ac:dyDescent="0.35">
      <c r="A236" s="344"/>
      <c r="B236" s="345"/>
      <c r="C236" s="1551"/>
      <c r="D236" s="317" t="s">
        <v>17</v>
      </c>
      <c r="E236" s="1571"/>
      <c r="F236" s="1006"/>
      <c r="G236" s="1027"/>
      <c r="H236" s="1027"/>
      <c r="I236" s="1027"/>
      <c r="J236" s="1027"/>
      <c r="K236" s="1027"/>
      <c r="L236" s="1027"/>
      <c r="M236" s="1027"/>
      <c r="N236" s="1027"/>
      <c r="O236" s="1027"/>
      <c r="P236" s="1027"/>
      <c r="Q236" s="1027"/>
      <c r="R236" s="1042"/>
      <c r="S236" s="996">
        <f t="shared" si="70"/>
        <v>0</v>
      </c>
      <c r="T236" s="1054"/>
      <c r="U236" s="1028"/>
      <c r="V236" s="1068"/>
      <c r="W236" s="1071">
        <f t="shared" si="71"/>
        <v>0</v>
      </c>
    </row>
    <row r="237" spans="1:23" s="315" customFormat="1" ht="17.25" customHeight="1" x14ac:dyDescent="0.35">
      <c r="A237" s="346"/>
      <c r="B237" s="347"/>
      <c r="C237" s="1531" t="s">
        <v>363</v>
      </c>
      <c r="D237" s="314" t="s">
        <v>300</v>
      </c>
      <c r="E237" s="1572" t="s">
        <v>361</v>
      </c>
      <c r="F237" s="1005"/>
      <c r="G237" s="1029"/>
      <c r="H237" s="1029"/>
      <c r="I237" s="1029">
        <v>1000</v>
      </c>
      <c r="J237" s="1029">
        <v>21600</v>
      </c>
      <c r="K237" s="1029"/>
      <c r="L237" s="1029"/>
      <c r="M237" s="1029"/>
      <c r="N237" s="1029"/>
      <c r="O237" s="1029"/>
      <c r="P237" s="1029"/>
      <c r="Q237" s="1029"/>
      <c r="R237" s="1043"/>
      <c r="S237" s="996">
        <f t="shared" si="70"/>
        <v>22600</v>
      </c>
      <c r="T237" s="1055"/>
      <c r="U237" s="1030"/>
      <c r="V237" s="1069"/>
      <c r="W237" s="1071">
        <f t="shared" si="71"/>
        <v>22600</v>
      </c>
    </row>
    <row r="238" spans="1:23" ht="17.25" customHeight="1" x14ac:dyDescent="0.35">
      <c r="A238" s="344"/>
      <c r="B238" s="345"/>
      <c r="C238" s="1531"/>
      <c r="D238" s="317" t="s">
        <v>300</v>
      </c>
      <c r="E238" s="1572"/>
      <c r="F238" s="1006"/>
      <c r="G238" s="990">
        <f t="shared" ref="G238:V238" si="83">G237+G239</f>
        <v>0</v>
      </c>
      <c r="H238" s="990">
        <f t="shared" si="83"/>
        <v>0</v>
      </c>
      <c r="I238" s="990">
        <f t="shared" si="83"/>
        <v>1000</v>
      </c>
      <c r="J238" s="990">
        <f t="shared" si="83"/>
        <v>16800</v>
      </c>
      <c r="K238" s="990">
        <f t="shared" si="83"/>
        <v>0</v>
      </c>
      <c r="L238" s="990">
        <f t="shared" si="83"/>
        <v>0</v>
      </c>
      <c r="M238" s="990">
        <f t="shared" si="83"/>
        <v>0</v>
      </c>
      <c r="N238" s="990">
        <f t="shared" si="83"/>
        <v>0</v>
      </c>
      <c r="O238" s="990">
        <f t="shared" si="83"/>
        <v>0</v>
      </c>
      <c r="P238" s="990">
        <f t="shared" si="83"/>
        <v>0</v>
      </c>
      <c r="Q238" s="990">
        <f t="shared" si="83"/>
        <v>0</v>
      </c>
      <c r="R238" s="992">
        <f t="shared" si="83"/>
        <v>0</v>
      </c>
      <c r="S238" s="996">
        <f t="shared" si="70"/>
        <v>17800</v>
      </c>
      <c r="T238" s="995">
        <f t="shared" si="83"/>
        <v>0</v>
      </c>
      <c r="U238" s="990">
        <f t="shared" si="83"/>
        <v>0</v>
      </c>
      <c r="V238" s="992">
        <f t="shared" si="83"/>
        <v>0</v>
      </c>
      <c r="W238" s="1071">
        <f t="shared" si="71"/>
        <v>17800</v>
      </c>
    </row>
    <row r="239" spans="1:23" s="512" customFormat="1" ht="17.25" customHeight="1" x14ac:dyDescent="0.4">
      <c r="A239" s="1325"/>
      <c r="B239" s="514"/>
      <c r="C239" s="1531"/>
      <c r="D239" s="939" t="s">
        <v>17</v>
      </c>
      <c r="E239" s="1572"/>
      <c r="F239" s="1014"/>
      <c r="G239" s="1031"/>
      <c r="H239" s="1031"/>
      <c r="I239" s="1031">
        <v>0</v>
      </c>
      <c r="J239" s="1031">
        <v>-4800</v>
      </c>
      <c r="K239" s="1031"/>
      <c r="L239" s="1031"/>
      <c r="M239" s="1031"/>
      <c r="N239" s="1031"/>
      <c r="O239" s="1031"/>
      <c r="P239" s="1031"/>
      <c r="Q239" s="1031"/>
      <c r="R239" s="1044"/>
      <c r="S239" s="997">
        <f t="shared" si="70"/>
        <v>-4800</v>
      </c>
      <c r="T239" s="1056"/>
      <c r="U239" s="1032"/>
      <c r="V239" s="1070"/>
      <c r="W239" s="993">
        <f t="shared" si="71"/>
        <v>-4800</v>
      </c>
    </row>
    <row r="240" spans="1:23" s="315" customFormat="1" ht="17.25" customHeight="1" x14ac:dyDescent="0.35">
      <c r="A240" s="318"/>
      <c r="B240" s="330"/>
      <c r="C240" s="1531" t="s">
        <v>364</v>
      </c>
      <c r="D240" s="314" t="s">
        <v>300</v>
      </c>
      <c r="E240" s="1572" t="s">
        <v>361</v>
      </c>
      <c r="F240" s="1005"/>
      <c r="G240" s="1001"/>
      <c r="H240" s="1001"/>
      <c r="I240" s="1001">
        <v>7</v>
      </c>
      <c r="J240" s="1001">
        <v>2993</v>
      </c>
      <c r="K240" s="1001"/>
      <c r="L240" s="1001"/>
      <c r="M240" s="1001"/>
      <c r="N240" s="1001"/>
      <c r="O240" s="1001"/>
      <c r="P240" s="1001"/>
      <c r="Q240" s="1001"/>
      <c r="R240" s="1036"/>
      <c r="S240" s="996">
        <f t="shared" si="70"/>
        <v>3000</v>
      </c>
      <c r="T240" s="1045"/>
      <c r="U240" s="1002"/>
      <c r="V240" s="1059"/>
      <c r="W240" s="1071">
        <f t="shared" si="71"/>
        <v>3000</v>
      </c>
    </row>
    <row r="241" spans="1:23" ht="17.25" customHeight="1" x14ac:dyDescent="0.35">
      <c r="A241" s="320"/>
      <c r="B241" s="331"/>
      <c r="C241" s="1531"/>
      <c r="D241" s="317" t="s">
        <v>300</v>
      </c>
      <c r="E241" s="1572"/>
      <c r="F241" s="1006"/>
      <c r="G241" s="990">
        <f t="shared" ref="G241:V241" si="84">G240+G242</f>
        <v>0</v>
      </c>
      <c r="H241" s="990">
        <f t="shared" si="84"/>
        <v>0</v>
      </c>
      <c r="I241" s="990">
        <f t="shared" si="84"/>
        <v>7</v>
      </c>
      <c r="J241" s="990">
        <f t="shared" si="84"/>
        <v>2993</v>
      </c>
      <c r="K241" s="990">
        <f t="shared" si="84"/>
        <v>0</v>
      </c>
      <c r="L241" s="990">
        <f t="shared" si="84"/>
        <v>0</v>
      </c>
      <c r="M241" s="990">
        <f t="shared" si="84"/>
        <v>0</v>
      </c>
      <c r="N241" s="990">
        <f t="shared" si="84"/>
        <v>0</v>
      </c>
      <c r="O241" s="990">
        <f t="shared" si="84"/>
        <v>0</v>
      </c>
      <c r="P241" s="990">
        <f t="shared" si="84"/>
        <v>0</v>
      </c>
      <c r="Q241" s="990">
        <f t="shared" si="84"/>
        <v>0</v>
      </c>
      <c r="R241" s="992">
        <f t="shared" si="84"/>
        <v>0</v>
      </c>
      <c r="S241" s="996">
        <f t="shared" si="70"/>
        <v>3000</v>
      </c>
      <c r="T241" s="995">
        <f t="shared" si="84"/>
        <v>0</v>
      </c>
      <c r="U241" s="990">
        <f t="shared" si="84"/>
        <v>0</v>
      </c>
      <c r="V241" s="992">
        <f t="shared" si="84"/>
        <v>0</v>
      </c>
      <c r="W241" s="1071">
        <f t="shared" si="71"/>
        <v>3000</v>
      </c>
    </row>
    <row r="242" spans="1:23" ht="17.25" customHeight="1" x14ac:dyDescent="0.4">
      <c r="A242" s="320"/>
      <c r="B242" s="331"/>
      <c r="C242" s="1531"/>
      <c r="D242" s="317" t="s">
        <v>17</v>
      </c>
      <c r="E242" s="1572"/>
      <c r="F242" s="1014"/>
      <c r="G242" s="1013"/>
      <c r="H242" s="1013"/>
      <c r="I242" s="1013">
        <v>0</v>
      </c>
      <c r="J242" s="1013">
        <v>0</v>
      </c>
      <c r="K242" s="1013"/>
      <c r="L242" s="1013"/>
      <c r="M242" s="1013"/>
      <c r="N242" s="1013"/>
      <c r="O242" s="1013"/>
      <c r="P242" s="1013"/>
      <c r="Q242" s="1013"/>
      <c r="R242" s="1038"/>
      <c r="S242" s="997">
        <f t="shared" si="70"/>
        <v>0</v>
      </c>
      <c r="T242" s="1049"/>
      <c r="U242" s="1015"/>
      <c r="V242" s="1063"/>
      <c r="W242" s="993">
        <f t="shared" si="71"/>
        <v>0</v>
      </c>
    </row>
    <row r="243" spans="1:23" s="315" customFormat="1" ht="17.25" customHeight="1" x14ac:dyDescent="0.35">
      <c r="A243" s="346"/>
      <c r="B243" s="347"/>
      <c r="C243" s="1531" t="s">
        <v>365</v>
      </c>
      <c r="D243" s="314" t="s">
        <v>300</v>
      </c>
      <c r="E243" s="1572" t="s">
        <v>361</v>
      </c>
      <c r="F243" s="1005"/>
      <c r="G243" s="1029"/>
      <c r="H243" s="1029"/>
      <c r="I243" s="1029"/>
      <c r="J243" s="1029">
        <v>300</v>
      </c>
      <c r="K243" s="1029"/>
      <c r="L243" s="1029"/>
      <c r="M243" s="1029"/>
      <c r="N243" s="1029"/>
      <c r="O243" s="1029"/>
      <c r="P243" s="1029"/>
      <c r="Q243" s="1029"/>
      <c r="R243" s="1043"/>
      <c r="S243" s="996">
        <f t="shared" si="70"/>
        <v>300</v>
      </c>
      <c r="T243" s="1055"/>
      <c r="U243" s="1030"/>
      <c r="V243" s="1069"/>
      <c r="W243" s="1071">
        <f t="shared" si="71"/>
        <v>300</v>
      </c>
    </row>
    <row r="244" spans="1:23" ht="17.25" customHeight="1" x14ac:dyDescent="0.35">
      <c r="A244" s="344"/>
      <c r="B244" s="345"/>
      <c r="C244" s="1531"/>
      <c r="D244" s="317" t="s">
        <v>300</v>
      </c>
      <c r="E244" s="1572"/>
      <c r="F244" s="1006"/>
      <c r="G244" s="990">
        <f t="shared" ref="G244:V244" si="85">G243+G245</f>
        <v>0</v>
      </c>
      <c r="H244" s="990">
        <f t="shared" si="85"/>
        <v>0</v>
      </c>
      <c r="I244" s="990">
        <f t="shared" si="85"/>
        <v>0</v>
      </c>
      <c r="J244" s="990">
        <f t="shared" si="85"/>
        <v>300</v>
      </c>
      <c r="K244" s="990">
        <f t="shared" si="85"/>
        <v>0</v>
      </c>
      <c r="L244" s="990">
        <f t="shared" si="85"/>
        <v>0</v>
      </c>
      <c r="M244" s="990">
        <f t="shared" si="85"/>
        <v>0</v>
      </c>
      <c r="N244" s="990">
        <f t="shared" si="85"/>
        <v>0</v>
      </c>
      <c r="O244" s="990">
        <f t="shared" si="85"/>
        <v>0</v>
      </c>
      <c r="P244" s="990">
        <f t="shared" si="85"/>
        <v>0</v>
      </c>
      <c r="Q244" s="990">
        <f t="shared" si="85"/>
        <v>0</v>
      </c>
      <c r="R244" s="992">
        <f t="shared" si="85"/>
        <v>0</v>
      </c>
      <c r="S244" s="996">
        <f t="shared" si="70"/>
        <v>300</v>
      </c>
      <c r="T244" s="995">
        <f t="shared" si="85"/>
        <v>0</v>
      </c>
      <c r="U244" s="990">
        <f t="shared" si="85"/>
        <v>0</v>
      </c>
      <c r="V244" s="992">
        <f t="shared" si="85"/>
        <v>0</v>
      </c>
      <c r="W244" s="1071">
        <f t="shared" si="71"/>
        <v>300</v>
      </c>
    </row>
    <row r="245" spans="1:23" ht="17.25" customHeight="1" x14ac:dyDescent="0.4">
      <c r="A245" s="344"/>
      <c r="B245" s="345"/>
      <c r="C245" s="1531"/>
      <c r="D245" s="317" t="s">
        <v>17</v>
      </c>
      <c r="E245" s="1572"/>
      <c r="F245" s="1014"/>
      <c r="G245" s="1031"/>
      <c r="H245" s="1031"/>
      <c r="I245" s="1031"/>
      <c r="J245" s="1031">
        <v>0</v>
      </c>
      <c r="K245" s="1031"/>
      <c r="L245" s="1031"/>
      <c r="M245" s="1031"/>
      <c r="N245" s="1031"/>
      <c r="O245" s="1031"/>
      <c r="P245" s="1031"/>
      <c r="Q245" s="1031"/>
      <c r="R245" s="1044"/>
      <c r="S245" s="997">
        <f t="shared" si="70"/>
        <v>0</v>
      </c>
      <c r="T245" s="1056"/>
      <c r="U245" s="1032"/>
      <c r="V245" s="1070"/>
      <c r="W245" s="993">
        <f t="shared" si="71"/>
        <v>0</v>
      </c>
    </row>
    <row r="246" spans="1:23" s="315" customFormat="1" ht="17.25" customHeight="1" x14ac:dyDescent="0.35">
      <c r="A246" s="346"/>
      <c r="B246" s="347"/>
      <c r="C246" s="1531" t="s">
        <v>366</v>
      </c>
      <c r="D246" s="314" t="s">
        <v>300</v>
      </c>
      <c r="E246" s="1572" t="s">
        <v>361</v>
      </c>
      <c r="F246" s="1005"/>
      <c r="G246" s="1029"/>
      <c r="H246" s="1029"/>
      <c r="I246" s="1029"/>
      <c r="J246" s="1029">
        <v>2000</v>
      </c>
      <c r="K246" s="1029"/>
      <c r="L246" s="1029"/>
      <c r="M246" s="1029"/>
      <c r="N246" s="1029"/>
      <c r="O246" s="1029"/>
      <c r="P246" s="1029"/>
      <c r="Q246" s="1029"/>
      <c r="R246" s="1043"/>
      <c r="S246" s="996">
        <f t="shared" si="70"/>
        <v>2000</v>
      </c>
      <c r="T246" s="1055"/>
      <c r="U246" s="1030"/>
      <c r="V246" s="1069"/>
      <c r="W246" s="1071">
        <f t="shared" si="71"/>
        <v>2000</v>
      </c>
    </row>
    <row r="247" spans="1:23" ht="17.25" customHeight="1" x14ac:dyDescent="0.35">
      <c r="A247" s="344"/>
      <c r="B247" s="345"/>
      <c r="C247" s="1531"/>
      <c r="D247" s="317" t="s">
        <v>300</v>
      </c>
      <c r="E247" s="1572"/>
      <c r="F247" s="1006"/>
      <c r="G247" s="990">
        <f t="shared" ref="G247:V247" si="86">G246+G248</f>
        <v>0</v>
      </c>
      <c r="H247" s="990">
        <f t="shared" si="86"/>
        <v>0</v>
      </c>
      <c r="I247" s="990">
        <f t="shared" si="86"/>
        <v>0</v>
      </c>
      <c r="J247" s="990">
        <f t="shared" si="86"/>
        <v>2000</v>
      </c>
      <c r="K247" s="990">
        <f t="shared" si="86"/>
        <v>0</v>
      </c>
      <c r="L247" s="990">
        <f t="shared" si="86"/>
        <v>0</v>
      </c>
      <c r="M247" s="990">
        <f t="shared" si="86"/>
        <v>0</v>
      </c>
      <c r="N247" s="990">
        <f t="shared" si="86"/>
        <v>0</v>
      </c>
      <c r="O247" s="990">
        <f t="shared" si="86"/>
        <v>0</v>
      </c>
      <c r="P247" s="990">
        <f t="shared" si="86"/>
        <v>0</v>
      </c>
      <c r="Q247" s="990">
        <f t="shared" si="86"/>
        <v>0</v>
      </c>
      <c r="R247" s="992">
        <f t="shared" si="86"/>
        <v>0</v>
      </c>
      <c r="S247" s="996">
        <f t="shared" si="70"/>
        <v>2000</v>
      </c>
      <c r="T247" s="995">
        <f t="shared" si="86"/>
        <v>0</v>
      </c>
      <c r="U247" s="990">
        <f t="shared" si="86"/>
        <v>0</v>
      </c>
      <c r="V247" s="992">
        <f t="shared" si="86"/>
        <v>0</v>
      </c>
      <c r="W247" s="1071">
        <f t="shared" si="71"/>
        <v>2000</v>
      </c>
    </row>
    <row r="248" spans="1:23" ht="17.25" customHeight="1" x14ac:dyDescent="0.35">
      <c r="A248" s="344"/>
      <c r="B248" s="345"/>
      <c r="C248" s="1531"/>
      <c r="D248" s="317" t="s">
        <v>17</v>
      </c>
      <c r="E248" s="1572"/>
      <c r="F248" s="1006"/>
      <c r="G248" s="1027"/>
      <c r="H248" s="1027"/>
      <c r="I248" s="1027"/>
      <c r="J248" s="1027"/>
      <c r="K248" s="1027"/>
      <c r="L248" s="1027"/>
      <c r="M248" s="1027"/>
      <c r="N248" s="1027"/>
      <c r="O248" s="1027"/>
      <c r="P248" s="1027"/>
      <c r="Q248" s="1027"/>
      <c r="R248" s="1042"/>
      <c r="S248" s="996">
        <f t="shared" si="70"/>
        <v>0</v>
      </c>
      <c r="T248" s="1054"/>
      <c r="U248" s="1028"/>
      <c r="V248" s="1068"/>
      <c r="W248" s="1071">
        <f t="shared" si="71"/>
        <v>0</v>
      </c>
    </row>
    <row r="249" spans="1:23" s="315" customFormat="1" ht="17.25" customHeight="1" x14ac:dyDescent="0.35">
      <c r="A249" s="346"/>
      <c r="B249" s="347"/>
      <c r="C249" s="1531" t="s">
        <v>367</v>
      </c>
      <c r="D249" s="314" t="s">
        <v>300</v>
      </c>
      <c r="E249" s="1572" t="s">
        <v>361</v>
      </c>
      <c r="F249" s="1005"/>
      <c r="G249" s="1029"/>
      <c r="H249" s="1029"/>
      <c r="I249" s="1029">
        <v>30</v>
      </c>
      <c r="J249" s="1029">
        <v>970</v>
      </c>
      <c r="K249" s="1029"/>
      <c r="L249" s="1029"/>
      <c r="M249" s="1029"/>
      <c r="N249" s="1029"/>
      <c r="O249" s="1029"/>
      <c r="P249" s="1029"/>
      <c r="Q249" s="1029"/>
      <c r="R249" s="1043"/>
      <c r="S249" s="996">
        <f t="shared" si="70"/>
        <v>1000</v>
      </c>
      <c r="T249" s="1055"/>
      <c r="U249" s="1030"/>
      <c r="V249" s="1069"/>
      <c r="W249" s="1071">
        <f t="shared" si="71"/>
        <v>1000</v>
      </c>
    </row>
    <row r="250" spans="1:23" ht="17.25" customHeight="1" x14ac:dyDescent="0.35">
      <c r="A250" s="344"/>
      <c r="B250" s="345"/>
      <c r="C250" s="1531"/>
      <c r="D250" s="317" t="s">
        <v>300</v>
      </c>
      <c r="E250" s="1572"/>
      <c r="F250" s="1006"/>
      <c r="G250" s="990">
        <f t="shared" ref="G250:R250" si="87">G249+G251</f>
        <v>0</v>
      </c>
      <c r="H250" s="990">
        <f t="shared" si="87"/>
        <v>0</v>
      </c>
      <c r="I250" s="990">
        <f t="shared" si="87"/>
        <v>30</v>
      </c>
      <c r="J250" s="990">
        <f t="shared" si="87"/>
        <v>770</v>
      </c>
      <c r="K250" s="990">
        <f t="shared" si="87"/>
        <v>0</v>
      </c>
      <c r="L250" s="990">
        <f t="shared" si="87"/>
        <v>0</v>
      </c>
      <c r="M250" s="990">
        <f t="shared" si="87"/>
        <v>0</v>
      </c>
      <c r="N250" s="990">
        <f t="shared" si="87"/>
        <v>0</v>
      </c>
      <c r="O250" s="990">
        <f t="shared" si="87"/>
        <v>0</v>
      </c>
      <c r="P250" s="990">
        <f t="shared" si="87"/>
        <v>0</v>
      </c>
      <c r="Q250" s="990">
        <f t="shared" si="87"/>
        <v>0</v>
      </c>
      <c r="R250" s="992">
        <f t="shared" si="87"/>
        <v>0</v>
      </c>
      <c r="S250" s="996">
        <f t="shared" si="70"/>
        <v>800</v>
      </c>
      <c r="T250" s="1054"/>
      <c r="U250" s="1028"/>
      <c r="V250" s="1068"/>
      <c r="W250" s="1071">
        <f t="shared" si="71"/>
        <v>800</v>
      </c>
    </row>
    <row r="251" spans="1:23" s="512" customFormat="1" ht="17.25" customHeight="1" x14ac:dyDescent="0.4">
      <c r="A251" s="1325"/>
      <c r="B251" s="514"/>
      <c r="C251" s="1531"/>
      <c r="D251" s="939" t="s">
        <v>17</v>
      </c>
      <c r="E251" s="1572"/>
      <c r="F251" s="1014"/>
      <c r="G251" s="1031"/>
      <c r="H251" s="1031"/>
      <c r="I251" s="1031">
        <v>0</v>
      </c>
      <c r="J251" s="1031">
        <v>-200</v>
      </c>
      <c r="K251" s="1031"/>
      <c r="L251" s="1031"/>
      <c r="M251" s="1031"/>
      <c r="N251" s="1031"/>
      <c r="O251" s="1031"/>
      <c r="P251" s="1031"/>
      <c r="Q251" s="1031"/>
      <c r="R251" s="1044"/>
      <c r="S251" s="997">
        <f t="shared" si="70"/>
        <v>-200</v>
      </c>
      <c r="T251" s="1056"/>
      <c r="U251" s="1032"/>
      <c r="V251" s="1070"/>
      <c r="W251" s="993">
        <f t="shared" si="71"/>
        <v>-200</v>
      </c>
    </row>
    <row r="252" spans="1:23" s="315" customFormat="1" ht="17.25" customHeight="1" x14ac:dyDescent="0.35">
      <c r="A252" s="318"/>
      <c r="B252" s="347"/>
      <c r="C252" s="1531" t="s">
        <v>368</v>
      </c>
      <c r="D252" s="314" t="s">
        <v>300</v>
      </c>
      <c r="E252" s="1572" t="s">
        <v>361</v>
      </c>
      <c r="F252" s="1005"/>
      <c r="G252" s="1001"/>
      <c r="H252" s="1001"/>
      <c r="I252" s="1001">
        <v>40</v>
      </c>
      <c r="J252" s="1001">
        <v>4960</v>
      </c>
      <c r="K252" s="1001"/>
      <c r="L252" s="1001"/>
      <c r="M252" s="1001"/>
      <c r="N252" s="1001"/>
      <c r="O252" s="1001"/>
      <c r="P252" s="1001"/>
      <c r="Q252" s="1001"/>
      <c r="R252" s="1036"/>
      <c r="S252" s="996">
        <f t="shared" si="70"/>
        <v>5000</v>
      </c>
      <c r="T252" s="1045"/>
      <c r="U252" s="1002"/>
      <c r="V252" s="1059"/>
      <c r="W252" s="1071">
        <f t="shared" si="71"/>
        <v>5000</v>
      </c>
    </row>
    <row r="253" spans="1:23" ht="17.25" customHeight="1" x14ac:dyDescent="0.35">
      <c r="A253" s="320"/>
      <c r="B253" s="345"/>
      <c r="C253" s="1531"/>
      <c r="D253" s="317" t="s">
        <v>300</v>
      </c>
      <c r="E253" s="1572"/>
      <c r="F253" s="1006"/>
      <c r="G253" s="990">
        <f>G252+G254</f>
        <v>0</v>
      </c>
      <c r="H253" s="990">
        <f t="shared" ref="H253:R253" si="88">H252+H254</f>
        <v>0</v>
      </c>
      <c r="I253" s="990">
        <f t="shared" si="88"/>
        <v>40</v>
      </c>
      <c r="J253" s="990">
        <f t="shared" si="88"/>
        <v>4160</v>
      </c>
      <c r="K253" s="990">
        <f t="shared" si="88"/>
        <v>0</v>
      </c>
      <c r="L253" s="990">
        <f t="shared" si="88"/>
        <v>0</v>
      </c>
      <c r="M253" s="990">
        <f t="shared" si="88"/>
        <v>0</v>
      </c>
      <c r="N253" s="990">
        <f t="shared" si="88"/>
        <v>0</v>
      </c>
      <c r="O253" s="990">
        <f t="shared" si="88"/>
        <v>0</v>
      </c>
      <c r="P253" s="990">
        <f t="shared" si="88"/>
        <v>0</v>
      </c>
      <c r="Q253" s="990">
        <f t="shared" si="88"/>
        <v>0</v>
      </c>
      <c r="R253" s="992">
        <f t="shared" si="88"/>
        <v>0</v>
      </c>
      <c r="S253" s="996">
        <f t="shared" si="70"/>
        <v>4200</v>
      </c>
      <c r="T253" s="1046"/>
      <c r="U253" s="1004"/>
      <c r="V253" s="1060"/>
      <c r="W253" s="1071">
        <f t="shared" si="71"/>
        <v>4200</v>
      </c>
    </row>
    <row r="254" spans="1:23" s="512" customFormat="1" ht="17.25" customHeight="1" x14ac:dyDescent="0.4">
      <c r="A254" s="510"/>
      <c r="B254" s="514"/>
      <c r="C254" s="1531"/>
      <c r="D254" s="939" t="s">
        <v>17</v>
      </c>
      <c r="E254" s="1572"/>
      <c r="F254" s="1014"/>
      <c r="G254" s="1013"/>
      <c r="H254" s="1013"/>
      <c r="I254" s="1013">
        <v>0</v>
      </c>
      <c r="J254" s="1013">
        <v>-800</v>
      </c>
      <c r="K254" s="1013"/>
      <c r="L254" s="1013"/>
      <c r="M254" s="1013"/>
      <c r="N254" s="1013"/>
      <c r="O254" s="1013"/>
      <c r="P254" s="1013"/>
      <c r="Q254" s="1013"/>
      <c r="R254" s="1038"/>
      <c r="S254" s="997">
        <f t="shared" si="70"/>
        <v>-800</v>
      </c>
      <c r="T254" s="1049"/>
      <c r="U254" s="1015"/>
      <c r="V254" s="1063"/>
      <c r="W254" s="993">
        <f t="shared" si="71"/>
        <v>-800</v>
      </c>
    </row>
    <row r="255" spans="1:23" s="315" customFormat="1" ht="17.25" customHeight="1" x14ac:dyDescent="0.35">
      <c r="A255" s="318"/>
      <c r="B255" s="347"/>
      <c r="C255" s="1531" t="s">
        <v>369</v>
      </c>
      <c r="D255" s="314" t="s">
        <v>300</v>
      </c>
      <c r="E255" s="1572" t="s">
        <v>361</v>
      </c>
      <c r="F255" s="1005"/>
      <c r="G255" s="1001"/>
      <c r="H255" s="1001"/>
      <c r="I255" s="1001"/>
      <c r="J255" s="1001">
        <v>3500</v>
      </c>
      <c r="K255" s="1001"/>
      <c r="L255" s="1001"/>
      <c r="M255" s="1001"/>
      <c r="N255" s="1001"/>
      <c r="O255" s="1001"/>
      <c r="P255" s="1001"/>
      <c r="Q255" s="1001"/>
      <c r="R255" s="1036"/>
      <c r="S255" s="996">
        <f t="shared" si="70"/>
        <v>3500</v>
      </c>
      <c r="T255" s="1045"/>
      <c r="U255" s="1002"/>
      <c r="V255" s="1059"/>
      <c r="W255" s="1071">
        <f t="shared" si="71"/>
        <v>3500</v>
      </c>
    </row>
    <row r="256" spans="1:23" ht="17.25" customHeight="1" x14ac:dyDescent="0.35">
      <c r="A256" s="320"/>
      <c r="B256" s="345"/>
      <c r="C256" s="1531"/>
      <c r="D256" s="317" t="s">
        <v>300</v>
      </c>
      <c r="E256" s="1572"/>
      <c r="F256" s="1006"/>
      <c r="G256" s="990">
        <f>G255+G257</f>
        <v>0</v>
      </c>
      <c r="H256" s="990">
        <f t="shared" ref="H256:R256" si="89">H255+H257</f>
        <v>0</v>
      </c>
      <c r="I256" s="990">
        <f t="shared" si="89"/>
        <v>0</v>
      </c>
      <c r="J256" s="990">
        <f t="shared" si="89"/>
        <v>3000</v>
      </c>
      <c r="K256" s="990">
        <f t="shared" si="89"/>
        <v>0</v>
      </c>
      <c r="L256" s="990">
        <f t="shared" si="89"/>
        <v>0</v>
      </c>
      <c r="M256" s="990">
        <f t="shared" si="89"/>
        <v>0</v>
      </c>
      <c r="N256" s="990">
        <f t="shared" si="89"/>
        <v>0</v>
      </c>
      <c r="O256" s="990">
        <f t="shared" si="89"/>
        <v>0</v>
      </c>
      <c r="P256" s="990">
        <f t="shared" si="89"/>
        <v>0</v>
      </c>
      <c r="Q256" s="990">
        <f t="shared" si="89"/>
        <v>0</v>
      </c>
      <c r="R256" s="992">
        <f t="shared" si="89"/>
        <v>0</v>
      </c>
      <c r="S256" s="996">
        <f t="shared" si="70"/>
        <v>3000</v>
      </c>
      <c r="T256" s="1046"/>
      <c r="U256" s="1004"/>
      <c r="V256" s="1060"/>
      <c r="W256" s="1071">
        <f t="shared" si="71"/>
        <v>3000</v>
      </c>
    </row>
    <row r="257" spans="1:23" s="512" customFormat="1" ht="17.25" customHeight="1" x14ac:dyDescent="0.4">
      <c r="A257" s="510"/>
      <c r="B257" s="514"/>
      <c r="C257" s="1531"/>
      <c r="D257" s="939" t="s">
        <v>17</v>
      </c>
      <c r="E257" s="1572"/>
      <c r="F257" s="1014"/>
      <c r="G257" s="1013"/>
      <c r="H257" s="1013"/>
      <c r="I257" s="1013"/>
      <c r="J257" s="1013">
        <v>-500</v>
      </c>
      <c r="K257" s="1013"/>
      <c r="L257" s="1013"/>
      <c r="M257" s="1013"/>
      <c r="N257" s="1013"/>
      <c r="O257" s="1013"/>
      <c r="P257" s="1013"/>
      <c r="Q257" s="1013"/>
      <c r="R257" s="1038"/>
      <c r="S257" s="997">
        <f t="shared" si="70"/>
        <v>-500</v>
      </c>
      <c r="T257" s="1049"/>
      <c r="U257" s="1015"/>
      <c r="V257" s="1063"/>
      <c r="W257" s="993">
        <f t="shared" si="71"/>
        <v>-500</v>
      </c>
    </row>
    <row r="258" spans="1:23" s="315" customFormat="1" ht="17.25" customHeight="1" x14ac:dyDescent="0.35">
      <c r="A258" s="318"/>
      <c r="B258" s="347"/>
      <c r="C258" s="1531" t="s">
        <v>370</v>
      </c>
      <c r="D258" s="314" t="s">
        <v>300</v>
      </c>
      <c r="E258" s="1572" t="s">
        <v>361</v>
      </c>
      <c r="F258" s="1005"/>
      <c r="G258" s="1001"/>
      <c r="H258" s="1001"/>
      <c r="I258" s="1001">
        <v>10</v>
      </c>
      <c r="J258" s="1001">
        <v>9990</v>
      </c>
      <c r="K258" s="1001"/>
      <c r="L258" s="1001"/>
      <c r="M258" s="1001"/>
      <c r="N258" s="1001"/>
      <c r="O258" s="1001"/>
      <c r="P258" s="1001"/>
      <c r="Q258" s="1001"/>
      <c r="R258" s="1036"/>
      <c r="S258" s="996">
        <f t="shared" si="70"/>
        <v>10000</v>
      </c>
      <c r="T258" s="1045"/>
      <c r="U258" s="1002"/>
      <c r="V258" s="1059"/>
      <c r="W258" s="1071">
        <f t="shared" si="71"/>
        <v>10000</v>
      </c>
    </row>
    <row r="259" spans="1:23" ht="17.25" customHeight="1" x14ac:dyDescent="0.35">
      <c r="A259" s="320"/>
      <c r="B259" s="345"/>
      <c r="C259" s="1531"/>
      <c r="D259" s="317" t="s">
        <v>300</v>
      </c>
      <c r="E259" s="1572"/>
      <c r="F259" s="1006"/>
      <c r="G259" s="990">
        <f>G258+G260</f>
        <v>0</v>
      </c>
      <c r="H259" s="990">
        <f>H258+H260</f>
        <v>0</v>
      </c>
      <c r="I259" s="990">
        <f>I258+I260</f>
        <v>10</v>
      </c>
      <c r="J259" s="990">
        <f>J258+J260</f>
        <v>8490</v>
      </c>
      <c r="K259" s="990"/>
      <c r="L259" s="990"/>
      <c r="M259" s="990"/>
      <c r="N259" s="990"/>
      <c r="O259" s="990"/>
      <c r="P259" s="990"/>
      <c r="Q259" s="990"/>
      <c r="R259" s="992"/>
      <c r="S259" s="996">
        <f t="shared" si="70"/>
        <v>8500</v>
      </c>
      <c r="T259" s="995"/>
      <c r="U259" s="990"/>
      <c r="V259" s="992"/>
      <c r="W259" s="1071">
        <f t="shared" si="71"/>
        <v>8500</v>
      </c>
    </row>
    <row r="260" spans="1:23" s="512" customFormat="1" ht="17.25" customHeight="1" x14ac:dyDescent="0.4">
      <c r="A260" s="510"/>
      <c r="B260" s="514"/>
      <c r="C260" s="1531"/>
      <c r="D260" s="939" t="s">
        <v>17</v>
      </c>
      <c r="E260" s="1572"/>
      <c r="F260" s="1014"/>
      <c r="G260" s="1013"/>
      <c r="H260" s="1013"/>
      <c r="I260" s="1013">
        <v>0</v>
      </c>
      <c r="J260" s="1013">
        <v>-1500</v>
      </c>
      <c r="K260" s="1013"/>
      <c r="L260" s="1013"/>
      <c r="M260" s="1013"/>
      <c r="N260" s="1013"/>
      <c r="O260" s="1013"/>
      <c r="P260" s="1013"/>
      <c r="Q260" s="1013"/>
      <c r="R260" s="1038"/>
      <c r="S260" s="997">
        <f t="shared" si="70"/>
        <v>-1500</v>
      </c>
      <c r="T260" s="1049"/>
      <c r="U260" s="1015"/>
      <c r="V260" s="1063"/>
      <c r="W260" s="993">
        <f t="shared" si="71"/>
        <v>-1500</v>
      </c>
    </row>
    <row r="261" spans="1:23" s="315" customFormat="1" ht="17.25" customHeight="1" x14ac:dyDescent="0.35">
      <c r="A261" s="318"/>
      <c r="B261" s="347"/>
      <c r="C261" s="1531" t="s">
        <v>371</v>
      </c>
      <c r="D261" s="314" t="s">
        <v>300</v>
      </c>
      <c r="E261" s="1572" t="s">
        <v>361</v>
      </c>
      <c r="F261" s="1005"/>
      <c r="G261" s="1001"/>
      <c r="H261" s="1001"/>
      <c r="I261" s="1001"/>
      <c r="J261" s="1001">
        <v>500</v>
      </c>
      <c r="K261" s="1001"/>
      <c r="L261" s="1001"/>
      <c r="M261" s="1001"/>
      <c r="N261" s="1001"/>
      <c r="O261" s="1001"/>
      <c r="P261" s="1001"/>
      <c r="Q261" s="1001"/>
      <c r="R261" s="1036"/>
      <c r="S261" s="996">
        <f t="shared" si="70"/>
        <v>500</v>
      </c>
      <c r="T261" s="1045"/>
      <c r="U261" s="1002"/>
      <c r="V261" s="1059"/>
      <c r="W261" s="1071">
        <f t="shared" si="71"/>
        <v>500</v>
      </c>
    </row>
    <row r="262" spans="1:23" ht="17.25" customHeight="1" x14ac:dyDescent="0.35">
      <c r="A262" s="320"/>
      <c r="B262" s="345"/>
      <c r="C262" s="1531"/>
      <c r="D262" s="317" t="s">
        <v>300</v>
      </c>
      <c r="E262" s="1572"/>
      <c r="F262" s="1006"/>
      <c r="G262" s="990">
        <f>G261+G263</f>
        <v>0</v>
      </c>
      <c r="H262" s="990">
        <f>H261+H263</f>
        <v>0</v>
      </c>
      <c r="I262" s="990">
        <f>I261+I263</f>
        <v>0</v>
      </c>
      <c r="J262" s="990">
        <f>J261+J263</f>
        <v>200</v>
      </c>
      <c r="K262" s="990"/>
      <c r="L262" s="990"/>
      <c r="M262" s="990"/>
      <c r="N262" s="990"/>
      <c r="O262" s="990"/>
      <c r="P262" s="990"/>
      <c r="Q262" s="990"/>
      <c r="R262" s="992"/>
      <c r="S262" s="996">
        <f t="shared" si="70"/>
        <v>200</v>
      </c>
      <c r="T262" s="1046"/>
      <c r="U262" s="1004"/>
      <c r="V262" s="1060"/>
      <c r="W262" s="1071">
        <f t="shared" si="71"/>
        <v>200</v>
      </c>
    </row>
    <row r="263" spans="1:23" s="512" customFormat="1" ht="17.25" customHeight="1" x14ac:dyDescent="0.4">
      <c r="A263" s="510"/>
      <c r="B263" s="514"/>
      <c r="C263" s="1531"/>
      <c r="D263" s="939" t="s">
        <v>17</v>
      </c>
      <c r="E263" s="1572"/>
      <c r="F263" s="1014"/>
      <c r="G263" s="1013"/>
      <c r="H263" s="1013"/>
      <c r="I263" s="1013"/>
      <c r="J263" s="1013">
        <v>-300</v>
      </c>
      <c r="K263" s="1013"/>
      <c r="L263" s="1013"/>
      <c r="M263" s="1013"/>
      <c r="N263" s="1013"/>
      <c r="O263" s="1013"/>
      <c r="P263" s="1013"/>
      <c r="Q263" s="1013"/>
      <c r="R263" s="1038"/>
      <c r="S263" s="997">
        <f t="shared" si="70"/>
        <v>-300</v>
      </c>
      <c r="T263" s="1049"/>
      <c r="U263" s="1015"/>
      <c r="V263" s="1063"/>
      <c r="W263" s="993">
        <f t="shared" si="71"/>
        <v>-300</v>
      </c>
    </row>
    <row r="264" spans="1:23" s="315" customFormat="1" ht="17.25" customHeight="1" x14ac:dyDescent="0.35">
      <c r="A264" s="318"/>
      <c r="B264" s="347"/>
      <c r="C264" s="1531" t="s">
        <v>372</v>
      </c>
      <c r="D264" s="314" t="s">
        <v>300</v>
      </c>
      <c r="E264" s="1572" t="s">
        <v>361</v>
      </c>
      <c r="F264" s="1033"/>
      <c r="G264" s="1001"/>
      <c r="H264" s="1001"/>
      <c r="I264" s="1001"/>
      <c r="J264" s="1001">
        <v>700</v>
      </c>
      <c r="K264" s="1001"/>
      <c r="L264" s="1001"/>
      <c r="M264" s="1001"/>
      <c r="N264" s="1001"/>
      <c r="O264" s="1001"/>
      <c r="P264" s="1001"/>
      <c r="Q264" s="1001"/>
      <c r="R264" s="1036"/>
      <c r="S264" s="996">
        <f t="shared" si="70"/>
        <v>700</v>
      </c>
      <c r="T264" s="1045"/>
      <c r="U264" s="1002"/>
      <c r="V264" s="1059"/>
      <c r="W264" s="1071">
        <f t="shared" si="71"/>
        <v>700</v>
      </c>
    </row>
    <row r="265" spans="1:23" ht="17.25" customHeight="1" x14ac:dyDescent="0.35">
      <c r="A265" s="320"/>
      <c r="B265" s="345"/>
      <c r="C265" s="1531"/>
      <c r="D265" s="317" t="s">
        <v>300</v>
      </c>
      <c r="E265" s="1572"/>
      <c r="F265" s="1034"/>
      <c r="G265" s="990">
        <f t="shared" ref="G265:V265" si="90">G264+G266</f>
        <v>0</v>
      </c>
      <c r="H265" s="990">
        <f t="shared" si="90"/>
        <v>0</v>
      </c>
      <c r="I265" s="990">
        <f t="shared" si="90"/>
        <v>0</v>
      </c>
      <c r="J265" s="990">
        <f t="shared" si="90"/>
        <v>700</v>
      </c>
      <c r="K265" s="990">
        <f t="shared" si="90"/>
        <v>0</v>
      </c>
      <c r="L265" s="990">
        <f t="shared" si="90"/>
        <v>0</v>
      </c>
      <c r="M265" s="990">
        <f t="shared" si="90"/>
        <v>0</v>
      </c>
      <c r="N265" s="990">
        <f t="shared" si="90"/>
        <v>0</v>
      </c>
      <c r="O265" s="990">
        <f t="shared" si="90"/>
        <v>0</v>
      </c>
      <c r="P265" s="990">
        <f t="shared" si="90"/>
        <v>0</v>
      </c>
      <c r="Q265" s="990">
        <f t="shared" si="90"/>
        <v>0</v>
      </c>
      <c r="R265" s="992">
        <f t="shared" si="90"/>
        <v>0</v>
      </c>
      <c r="S265" s="996">
        <f t="shared" si="70"/>
        <v>700</v>
      </c>
      <c r="T265" s="995">
        <f t="shared" si="90"/>
        <v>0</v>
      </c>
      <c r="U265" s="990">
        <f t="shared" si="90"/>
        <v>0</v>
      </c>
      <c r="V265" s="992">
        <f t="shared" si="90"/>
        <v>0</v>
      </c>
      <c r="W265" s="1071">
        <f t="shared" si="71"/>
        <v>700</v>
      </c>
    </row>
    <row r="266" spans="1:23" ht="17.25" customHeight="1" x14ac:dyDescent="0.35">
      <c r="A266" s="320"/>
      <c r="B266" s="345"/>
      <c r="C266" s="1531"/>
      <c r="D266" s="317" t="s">
        <v>17</v>
      </c>
      <c r="E266" s="1572"/>
      <c r="F266" s="1034"/>
      <c r="G266" s="990"/>
      <c r="H266" s="990"/>
      <c r="I266" s="990"/>
      <c r="J266" s="990">
        <v>0</v>
      </c>
      <c r="K266" s="990"/>
      <c r="L266" s="990"/>
      <c r="M266" s="990"/>
      <c r="N266" s="990"/>
      <c r="O266" s="990"/>
      <c r="P266" s="990"/>
      <c r="Q266" s="990"/>
      <c r="R266" s="992"/>
      <c r="S266" s="996">
        <f t="shared" ref="S266:S333" si="91">SUM(G266:R266)</f>
        <v>0</v>
      </c>
      <c r="T266" s="1046"/>
      <c r="U266" s="1004"/>
      <c r="V266" s="1060"/>
      <c r="W266" s="1071">
        <f t="shared" ref="W266:W333" si="92">SUM(S266:V266)</f>
        <v>0</v>
      </c>
    </row>
    <row r="267" spans="1:23" s="315" customFormat="1" ht="17.25" customHeight="1" x14ac:dyDescent="0.35">
      <c r="A267" s="318"/>
      <c r="B267" s="347"/>
      <c r="C267" s="1531" t="s">
        <v>688</v>
      </c>
      <c r="D267" s="314" t="s">
        <v>300</v>
      </c>
      <c r="E267" s="1572" t="s">
        <v>269</v>
      </c>
      <c r="F267" s="1033"/>
      <c r="G267" s="1001"/>
      <c r="H267" s="1001"/>
      <c r="I267" s="1001"/>
      <c r="J267" s="1001"/>
      <c r="K267" s="1001"/>
      <c r="L267" s="1001"/>
      <c r="M267" s="1001"/>
      <c r="N267" s="1001"/>
      <c r="O267" s="1001"/>
      <c r="P267" s="1001"/>
      <c r="Q267" s="1001"/>
      <c r="R267" s="1036"/>
      <c r="S267" s="996">
        <f t="shared" si="91"/>
        <v>0</v>
      </c>
      <c r="T267" s="1045"/>
      <c r="U267" s="1002"/>
      <c r="V267" s="1036">
        <v>902184</v>
      </c>
      <c r="W267" s="1071">
        <f t="shared" si="92"/>
        <v>902184</v>
      </c>
    </row>
    <row r="268" spans="1:23" ht="17.25" customHeight="1" x14ac:dyDescent="0.35">
      <c r="A268" s="320"/>
      <c r="B268" s="345"/>
      <c r="C268" s="1531"/>
      <c r="D268" s="317" t="s">
        <v>300</v>
      </c>
      <c r="E268" s="1572"/>
      <c r="F268" s="1034"/>
      <c r="G268" s="990">
        <f t="shared" ref="G268:V268" si="93">G267+G269</f>
        <v>0</v>
      </c>
      <c r="H268" s="990">
        <f t="shared" si="93"/>
        <v>0</v>
      </c>
      <c r="I268" s="990">
        <f t="shared" si="93"/>
        <v>0</v>
      </c>
      <c r="J268" s="990">
        <f t="shared" si="93"/>
        <v>0</v>
      </c>
      <c r="K268" s="990">
        <f t="shared" si="93"/>
        <v>0</v>
      </c>
      <c r="L268" s="990">
        <f t="shared" si="93"/>
        <v>0</v>
      </c>
      <c r="M268" s="990">
        <f t="shared" si="93"/>
        <v>0</v>
      </c>
      <c r="N268" s="990">
        <f t="shared" si="93"/>
        <v>0</v>
      </c>
      <c r="O268" s="990">
        <f t="shared" si="93"/>
        <v>0</v>
      </c>
      <c r="P268" s="990">
        <f t="shared" si="93"/>
        <v>0</v>
      </c>
      <c r="Q268" s="990">
        <f t="shared" si="93"/>
        <v>0</v>
      </c>
      <c r="R268" s="992">
        <f t="shared" si="93"/>
        <v>0</v>
      </c>
      <c r="S268" s="996">
        <f t="shared" si="91"/>
        <v>0</v>
      </c>
      <c r="T268" s="995">
        <f t="shared" si="93"/>
        <v>0</v>
      </c>
      <c r="U268" s="990">
        <f t="shared" si="93"/>
        <v>0</v>
      </c>
      <c r="V268" s="992">
        <f t="shared" si="93"/>
        <v>902184</v>
      </c>
      <c r="W268" s="1071">
        <f t="shared" si="92"/>
        <v>902184</v>
      </c>
    </row>
    <row r="269" spans="1:23" s="515" customFormat="1" ht="17.25" customHeight="1" x14ac:dyDescent="0.4">
      <c r="A269" s="516"/>
      <c r="B269" s="514"/>
      <c r="C269" s="1531"/>
      <c r="D269" s="317" t="s">
        <v>17</v>
      </c>
      <c r="E269" s="1572"/>
      <c r="F269" s="987"/>
      <c r="G269" s="1013"/>
      <c r="H269" s="1013"/>
      <c r="I269" s="1013"/>
      <c r="J269" s="1013"/>
      <c r="K269" s="1013"/>
      <c r="L269" s="1013"/>
      <c r="M269" s="1013"/>
      <c r="N269" s="1013"/>
      <c r="O269" s="1013"/>
      <c r="P269" s="1013"/>
      <c r="Q269" s="1013"/>
      <c r="R269" s="1038"/>
      <c r="S269" s="997">
        <f t="shared" si="91"/>
        <v>0</v>
      </c>
      <c r="T269" s="1086"/>
      <c r="U269" s="1013"/>
      <c r="V269" s="1038">
        <v>0</v>
      </c>
      <c r="W269" s="993">
        <f t="shared" si="92"/>
        <v>0</v>
      </c>
    </row>
    <row r="270" spans="1:23" s="315" customFormat="1" ht="17.25" customHeight="1" x14ac:dyDescent="0.35">
      <c r="A270" s="318"/>
      <c r="B270" s="347"/>
      <c r="C270" s="1531" t="s">
        <v>689</v>
      </c>
      <c r="D270" s="314" t="s">
        <v>300</v>
      </c>
      <c r="E270" s="1572" t="s">
        <v>341</v>
      </c>
      <c r="F270" s="1033"/>
      <c r="G270" s="1001"/>
      <c r="H270" s="1001"/>
      <c r="I270" s="1001"/>
      <c r="J270" s="1001"/>
      <c r="K270" s="1001"/>
      <c r="L270" s="1001"/>
      <c r="M270" s="1001"/>
      <c r="N270" s="1001"/>
      <c r="O270" s="1001"/>
      <c r="P270" s="1001"/>
      <c r="Q270" s="1001"/>
      <c r="R270" s="1036"/>
      <c r="S270" s="996">
        <f t="shared" si="91"/>
        <v>0</v>
      </c>
      <c r="T270" s="1045"/>
      <c r="U270" s="1002"/>
      <c r="V270" s="1036">
        <v>58284</v>
      </c>
      <c r="W270" s="1071">
        <f t="shared" si="92"/>
        <v>58284</v>
      </c>
    </row>
    <row r="271" spans="1:23" ht="17.25" customHeight="1" x14ac:dyDescent="0.35">
      <c r="A271" s="320"/>
      <c r="B271" s="345"/>
      <c r="C271" s="1531"/>
      <c r="D271" s="317" t="s">
        <v>300</v>
      </c>
      <c r="E271" s="1572"/>
      <c r="F271" s="1034"/>
      <c r="G271" s="990">
        <f t="shared" ref="G271:V271" si="94">G270+G272</f>
        <v>0</v>
      </c>
      <c r="H271" s="990">
        <f t="shared" si="94"/>
        <v>0</v>
      </c>
      <c r="I271" s="990">
        <f t="shared" si="94"/>
        <v>0</v>
      </c>
      <c r="J271" s="990">
        <f t="shared" si="94"/>
        <v>0</v>
      </c>
      <c r="K271" s="990">
        <f t="shared" si="94"/>
        <v>0</v>
      </c>
      <c r="L271" s="990">
        <f t="shared" si="94"/>
        <v>0</v>
      </c>
      <c r="M271" s="990">
        <f t="shared" si="94"/>
        <v>0</v>
      </c>
      <c r="N271" s="990">
        <f t="shared" si="94"/>
        <v>0</v>
      </c>
      <c r="O271" s="990">
        <f t="shared" si="94"/>
        <v>0</v>
      </c>
      <c r="P271" s="990">
        <f t="shared" si="94"/>
        <v>0</v>
      </c>
      <c r="Q271" s="990">
        <f t="shared" si="94"/>
        <v>0</v>
      </c>
      <c r="R271" s="992">
        <f t="shared" si="94"/>
        <v>0</v>
      </c>
      <c r="S271" s="996">
        <f t="shared" si="91"/>
        <v>0</v>
      </c>
      <c r="T271" s="995">
        <f t="shared" si="94"/>
        <v>0</v>
      </c>
      <c r="U271" s="990">
        <f t="shared" si="94"/>
        <v>0</v>
      </c>
      <c r="V271" s="992">
        <f t="shared" si="94"/>
        <v>58284</v>
      </c>
      <c r="W271" s="1071">
        <f t="shared" si="92"/>
        <v>58284</v>
      </c>
    </row>
    <row r="272" spans="1:23" s="325" customFormat="1" ht="17.25" customHeight="1" x14ac:dyDescent="0.35">
      <c r="A272" s="324"/>
      <c r="B272" s="345"/>
      <c r="C272" s="1531"/>
      <c r="D272" s="317" t="s">
        <v>17</v>
      </c>
      <c r="E272" s="1572"/>
      <c r="F272" s="1035"/>
      <c r="G272" s="1008"/>
      <c r="H272" s="1008"/>
      <c r="I272" s="1008"/>
      <c r="J272" s="1008"/>
      <c r="K272" s="1008"/>
      <c r="L272" s="1008"/>
      <c r="M272" s="1008"/>
      <c r="N272" s="1008"/>
      <c r="O272" s="1008"/>
      <c r="P272" s="1008"/>
      <c r="Q272" s="1008"/>
      <c r="R272" s="1037"/>
      <c r="S272" s="996">
        <f t="shared" si="91"/>
        <v>0</v>
      </c>
      <c r="T272" s="1047"/>
      <c r="U272" s="1009"/>
      <c r="V272" s="1037">
        <v>0</v>
      </c>
      <c r="W272" s="1071">
        <f t="shared" si="92"/>
        <v>0</v>
      </c>
    </row>
    <row r="273" spans="1:23" s="315" customFormat="1" ht="17.25" customHeight="1" x14ac:dyDescent="0.35">
      <c r="A273" s="318"/>
      <c r="B273" s="347"/>
      <c r="C273" s="1531" t="s">
        <v>687</v>
      </c>
      <c r="D273" s="314" t="s">
        <v>300</v>
      </c>
      <c r="E273" s="1572" t="s">
        <v>361</v>
      </c>
      <c r="F273" s="1033"/>
      <c r="G273" s="1001"/>
      <c r="H273" s="1001"/>
      <c r="I273" s="1001"/>
      <c r="J273" s="1001"/>
      <c r="K273" s="1001"/>
      <c r="L273" s="1001"/>
      <c r="M273" s="1001"/>
      <c r="N273" s="1001"/>
      <c r="O273" s="1001"/>
      <c r="P273" s="1001"/>
      <c r="Q273" s="1001"/>
      <c r="R273" s="1036"/>
      <c r="S273" s="996">
        <f t="shared" si="91"/>
        <v>0</v>
      </c>
      <c r="T273" s="1045"/>
      <c r="U273" s="1002"/>
      <c r="V273" s="1036"/>
      <c r="W273" s="1071">
        <f t="shared" si="92"/>
        <v>0</v>
      </c>
    </row>
    <row r="274" spans="1:23" ht="17.25" customHeight="1" x14ac:dyDescent="0.35">
      <c r="A274" s="320"/>
      <c r="B274" s="345"/>
      <c r="C274" s="1531"/>
      <c r="D274" s="317" t="s">
        <v>300</v>
      </c>
      <c r="E274" s="1572"/>
      <c r="F274" s="1034"/>
      <c r="G274" s="990">
        <f t="shared" ref="G274:V274" si="95">G273+G275</f>
        <v>0</v>
      </c>
      <c r="H274" s="990">
        <f t="shared" si="95"/>
        <v>0</v>
      </c>
      <c r="I274" s="990">
        <f t="shared" si="95"/>
        <v>0</v>
      </c>
      <c r="J274" s="990">
        <f t="shared" si="95"/>
        <v>0</v>
      </c>
      <c r="K274" s="990">
        <f t="shared" si="95"/>
        <v>0</v>
      </c>
      <c r="L274" s="990">
        <f t="shared" si="95"/>
        <v>0</v>
      </c>
      <c r="M274" s="990">
        <f t="shared" si="95"/>
        <v>0</v>
      </c>
      <c r="N274" s="990">
        <f t="shared" si="95"/>
        <v>0</v>
      </c>
      <c r="O274" s="990">
        <f t="shared" si="95"/>
        <v>0</v>
      </c>
      <c r="P274" s="990">
        <f t="shared" si="95"/>
        <v>0</v>
      </c>
      <c r="Q274" s="990">
        <f t="shared" si="95"/>
        <v>0</v>
      </c>
      <c r="R274" s="992">
        <f t="shared" si="95"/>
        <v>0</v>
      </c>
      <c r="S274" s="996">
        <f t="shared" si="91"/>
        <v>0</v>
      </c>
      <c r="T274" s="995">
        <f t="shared" si="95"/>
        <v>0</v>
      </c>
      <c r="U274" s="990">
        <f t="shared" si="95"/>
        <v>0</v>
      </c>
      <c r="V274" s="992">
        <f t="shared" si="95"/>
        <v>0</v>
      </c>
      <c r="W274" s="1071">
        <f t="shared" si="92"/>
        <v>0</v>
      </c>
    </row>
    <row r="275" spans="1:23" ht="17.25" customHeight="1" x14ac:dyDescent="0.35">
      <c r="A275" s="318"/>
      <c r="B275" s="345"/>
      <c r="C275" s="1531"/>
      <c r="D275" s="317" t="s">
        <v>17</v>
      </c>
      <c r="E275" s="1572"/>
      <c r="F275" s="1034"/>
      <c r="G275" s="990"/>
      <c r="H275" s="990"/>
      <c r="I275" s="990"/>
      <c r="J275" s="990"/>
      <c r="K275" s="990"/>
      <c r="L275" s="990"/>
      <c r="M275" s="990"/>
      <c r="N275" s="990"/>
      <c r="O275" s="990"/>
      <c r="P275" s="990"/>
      <c r="Q275" s="990"/>
      <c r="R275" s="992"/>
      <c r="S275" s="996">
        <f t="shared" si="91"/>
        <v>0</v>
      </c>
      <c r="T275" s="1046"/>
      <c r="U275" s="1004"/>
      <c r="V275" s="992"/>
      <c r="W275" s="1071">
        <f t="shared" si="92"/>
        <v>0</v>
      </c>
    </row>
    <row r="276" spans="1:23" s="315" customFormat="1" ht="17.25" customHeight="1" x14ac:dyDescent="0.35">
      <c r="A276" s="318"/>
      <c r="B276" s="347"/>
      <c r="C276" s="1531" t="s">
        <v>243</v>
      </c>
      <c r="D276" s="314" t="s">
        <v>300</v>
      </c>
      <c r="E276" s="1572" t="s">
        <v>361</v>
      </c>
      <c r="F276" s="1033"/>
      <c r="G276" s="1001"/>
      <c r="H276" s="1001"/>
      <c r="I276" s="1001"/>
      <c r="J276" s="1001"/>
      <c r="K276" s="1001"/>
      <c r="L276" s="1001"/>
      <c r="M276" s="1001"/>
      <c r="N276" s="1001"/>
      <c r="O276" s="1001"/>
      <c r="P276" s="1001"/>
      <c r="Q276" s="1001">
        <v>0</v>
      </c>
      <c r="R276" s="1036"/>
      <c r="S276" s="996">
        <f t="shared" si="91"/>
        <v>0</v>
      </c>
      <c r="T276" s="1045"/>
      <c r="U276" s="1002"/>
      <c r="V276" s="1036"/>
      <c r="W276" s="1071">
        <f t="shared" si="92"/>
        <v>0</v>
      </c>
    </row>
    <row r="277" spans="1:23" ht="17.25" customHeight="1" x14ac:dyDescent="0.35">
      <c r="A277" s="318"/>
      <c r="B277" s="345"/>
      <c r="C277" s="1531"/>
      <c r="D277" s="317" t="s">
        <v>300</v>
      </c>
      <c r="E277" s="1572"/>
      <c r="F277" s="1034"/>
      <c r="G277" s="990">
        <f t="shared" ref="G277:V277" si="96">G276+G278</f>
        <v>0</v>
      </c>
      <c r="H277" s="990">
        <f t="shared" si="96"/>
        <v>0</v>
      </c>
      <c r="I277" s="990">
        <f t="shared" si="96"/>
        <v>0</v>
      </c>
      <c r="J277" s="990">
        <f t="shared" si="96"/>
        <v>0</v>
      </c>
      <c r="K277" s="990">
        <f t="shared" si="96"/>
        <v>0</v>
      </c>
      <c r="L277" s="990">
        <f t="shared" si="96"/>
        <v>0</v>
      </c>
      <c r="M277" s="990">
        <f t="shared" si="96"/>
        <v>0</v>
      </c>
      <c r="N277" s="990">
        <f t="shared" si="96"/>
        <v>0</v>
      </c>
      <c r="O277" s="990">
        <f t="shared" si="96"/>
        <v>0</v>
      </c>
      <c r="P277" s="990">
        <f t="shared" si="96"/>
        <v>0</v>
      </c>
      <c r="Q277" s="990">
        <f t="shared" si="96"/>
        <v>0</v>
      </c>
      <c r="R277" s="992">
        <f t="shared" si="96"/>
        <v>0</v>
      </c>
      <c r="S277" s="996">
        <f t="shared" si="91"/>
        <v>0</v>
      </c>
      <c r="T277" s="995">
        <f t="shared" si="96"/>
        <v>0</v>
      </c>
      <c r="U277" s="990">
        <f t="shared" si="96"/>
        <v>0</v>
      </c>
      <c r="V277" s="992">
        <f t="shared" si="96"/>
        <v>0</v>
      </c>
      <c r="W277" s="1071">
        <f t="shared" si="92"/>
        <v>0</v>
      </c>
    </row>
    <row r="278" spans="1:23" ht="17.25" customHeight="1" x14ac:dyDescent="0.35">
      <c r="A278" s="318"/>
      <c r="B278" s="345"/>
      <c r="C278" s="1531"/>
      <c r="D278" s="317" t="s">
        <v>17</v>
      </c>
      <c r="E278" s="1572"/>
      <c r="F278" s="1034"/>
      <c r="G278" s="990"/>
      <c r="H278" s="990"/>
      <c r="I278" s="990"/>
      <c r="J278" s="990"/>
      <c r="K278" s="990"/>
      <c r="L278" s="990"/>
      <c r="M278" s="990"/>
      <c r="N278" s="990"/>
      <c r="O278" s="990"/>
      <c r="P278" s="990"/>
      <c r="Q278" s="990"/>
      <c r="R278" s="992"/>
      <c r="S278" s="996">
        <f t="shared" si="91"/>
        <v>0</v>
      </c>
      <c r="T278" s="1046"/>
      <c r="U278" s="1004"/>
      <c r="V278" s="992">
        <v>0</v>
      </c>
      <c r="W278" s="1071">
        <f t="shared" si="92"/>
        <v>0</v>
      </c>
    </row>
    <row r="279" spans="1:23" s="315" customFormat="1" ht="21" customHeight="1" x14ac:dyDescent="0.35">
      <c r="A279" s="318"/>
      <c r="B279" s="347"/>
      <c r="C279" s="1531" t="s">
        <v>373</v>
      </c>
      <c r="D279" s="314" t="s">
        <v>300</v>
      </c>
      <c r="E279" s="1572" t="s">
        <v>361</v>
      </c>
      <c r="F279" s="1033"/>
      <c r="G279" s="1001"/>
      <c r="H279" s="1001"/>
      <c r="I279" s="1001"/>
      <c r="J279" s="1001"/>
      <c r="K279" s="1001"/>
      <c r="L279" s="1001"/>
      <c r="M279" s="1001"/>
      <c r="N279" s="1001"/>
      <c r="O279" s="1001"/>
      <c r="P279" s="1001"/>
      <c r="Q279" s="1001"/>
      <c r="R279" s="1036"/>
      <c r="S279" s="996">
        <f t="shared" si="91"/>
        <v>0</v>
      </c>
      <c r="T279" s="1045"/>
      <c r="U279" s="1002"/>
      <c r="V279" s="1036"/>
      <c r="W279" s="1071">
        <f t="shared" si="92"/>
        <v>0</v>
      </c>
    </row>
    <row r="280" spans="1:23" ht="21" customHeight="1" x14ac:dyDescent="0.35">
      <c r="A280" s="318"/>
      <c r="B280" s="345"/>
      <c r="C280" s="1531"/>
      <c r="D280" s="317" t="s">
        <v>300</v>
      </c>
      <c r="E280" s="1572"/>
      <c r="F280" s="1034"/>
      <c r="G280" s="990">
        <f t="shared" ref="G280:V280" si="97">G279+G281</f>
        <v>0</v>
      </c>
      <c r="H280" s="990">
        <f t="shared" si="97"/>
        <v>0</v>
      </c>
      <c r="I280" s="990">
        <f t="shared" si="97"/>
        <v>0</v>
      </c>
      <c r="J280" s="990">
        <f t="shared" si="97"/>
        <v>0</v>
      </c>
      <c r="K280" s="990">
        <f t="shared" si="97"/>
        <v>0</v>
      </c>
      <c r="L280" s="990">
        <f t="shared" si="97"/>
        <v>0</v>
      </c>
      <c r="M280" s="990">
        <f t="shared" si="97"/>
        <v>0</v>
      </c>
      <c r="N280" s="990">
        <f t="shared" si="97"/>
        <v>0</v>
      </c>
      <c r="O280" s="990">
        <f t="shared" si="97"/>
        <v>0</v>
      </c>
      <c r="P280" s="990">
        <f t="shared" si="97"/>
        <v>0</v>
      </c>
      <c r="Q280" s="990">
        <f t="shared" si="97"/>
        <v>0</v>
      </c>
      <c r="R280" s="992">
        <f t="shared" si="97"/>
        <v>0</v>
      </c>
      <c r="S280" s="996">
        <f t="shared" si="91"/>
        <v>0</v>
      </c>
      <c r="T280" s="995">
        <f t="shared" si="97"/>
        <v>0</v>
      </c>
      <c r="U280" s="990">
        <f t="shared" si="97"/>
        <v>0</v>
      </c>
      <c r="V280" s="992">
        <f t="shared" si="97"/>
        <v>0</v>
      </c>
      <c r="W280" s="1071">
        <f t="shared" si="92"/>
        <v>0</v>
      </c>
    </row>
    <row r="281" spans="1:23" ht="21" customHeight="1" x14ac:dyDescent="0.35">
      <c r="A281" s="318"/>
      <c r="B281" s="345"/>
      <c r="C281" s="1531"/>
      <c r="D281" s="317" t="s">
        <v>17</v>
      </c>
      <c r="E281" s="1572"/>
      <c r="F281" s="1034"/>
      <c r="G281" s="990"/>
      <c r="H281" s="990"/>
      <c r="I281" s="990"/>
      <c r="J281" s="990"/>
      <c r="K281" s="990"/>
      <c r="L281" s="990"/>
      <c r="M281" s="990"/>
      <c r="N281" s="990"/>
      <c r="O281" s="990"/>
      <c r="P281" s="990"/>
      <c r="Q281" s="990"/>
      <c r="R281" s="992"/>
      <c r="S281" s="996">
        <f t="shared" si="91"/>
        <v>0</v>
      </c>
      <c r="T281" s="1046"/>
      <c r="U281" s="1004"/>
      <c r="V281" s="992"/>
      <c r="W281" s="1071">
        <f t="shared" si="92"/>
        <v>0</v>
      </c>
    </row>
    <row r="282" spans="1:23" s="315" customFormat="1" ht="21" customHeight="1" x14ac:dyDescent="0.35">
      <c r="A282" s="318"/>
      <c r="B282" s="347"/>
      <c r="C282" s="1531" t="s">
        <v>591</v>
      </c>
      <c r="D282" s="314" t="s">
        <v>300</v>
      </c>
      <c r="E282" s="1572" t="s">
        <v>361</v>
      </c>
      <c r="F282" s="1033"/>
      <c r="G282" s="1001"/>
      <c r="H282" s="1001"/>
      <c r="I282" s="1001"/>
      <c r="J282" s="1001"/>
      <c r="K282" s="1001"/>
      <c r="L282" s="1001"/>
      <c r="M282" s="1001"/>
      <c r="N282" s="1001"/>
      <c r="O282" s="1001"/>
      <c r="P282" s="1001"/>
      <c r="Q282" s="1001"/>
      <c r="R282" s="1036">
        <v>642211</v>
      </c>
      <c r="S282" s="996">
        <f t="shared" si="91"/>
        <v>642211</v>
      </c>
      <c r="T282" s="1045"/>
      <c r="U282" s="1002"/>
      <c r="V282" s="1036"/>
      <c r="W282" s="1071">
        <f t="shared" si="92"/>
        <v>642211</v>
      </c>
    </row>
    <row r="283" spans="1:23" ht="21" customHeight="1" x14ac:dyDescent="0.35">
      <c r="A283" s="320"/>
      <c r="B283" s="345"/>
      <c r="C283" s="1531"/>
      <c r="D283" s="317" t="s">
        <v>300</v>
      </c>
      <c r="E283" s="1572"/>
      <c r="F283" s="1034"/>
      <c r="G283" s="990">
        <f t="shared" ref="G283:V283" si="98">G282+G284</f>
        <v>0</v>
      </c>
      <c r="H283" s="990">
        <f t="shared" si="98"/>
        <v>0</v>
      </c>
      <c r="I283" s="990">
        <f t="shared" si="98"/>
        <v>0</v>
      </c>
      <c r="J283" s="990">
        <f t="shared" si="98"/>
        <v>0</v>
      </c>
      <c r="K283" s="990">
        <f t="shared" si="98"/>
        <v>0</v>
      </c>
      <c r="L283" s="990">
        <f t="shared" si="98"/>
        <v>0</v>
      </c>
      <c r="M283" s="990">
        <f t="shared" si="98"/>
        <v>0</v>
      </c>
      <c r="N283" s="990">
        <f t="shared" si="98"/>
        <v>0</v>
      </c>
      <c r="O283" s="990">
        <f t="shared" si="98"/>
        <v>0</v>
      </c>
      <c r="P283" s="990">
        <f t="shared" si="98"/>
        <v>0</v>
      </c>
      <c r="Q283" s="990">
        <f t="shared" si="98"/>
        <v>0</v>
      </c>
      <c r="R283" s="992">
        <f>SUM(R282+R284)</f>
        <v>642211</v>
      </c>
      <c r="S283" s="996">
        <f t="shared" si="91"/>
        <v>642211</v>
      </c>
      <c r="T283" s="995">
        <f t="shared" si="98"/>
        <v>0</v>
      </c>
      <c r="U283" s="990">
        <f t="shared" si="98"/>
        <v>0</v>
      </c>
      <c r="V283" s="992">
        <f t="shared" si="98"/>
        <v>0</v>
      </c>
      <c r="W283" s="1071">
        <f t="shared" si="92"/>
        <v>642211</v>
      </c>
    </row>
    <row r="284" spans="1:23" s="515" customFormat="1" ht="21" customHeight="1" x14ac:dyDescent="0.4">
      <c r="A284" s="516"/>
      <c r="B284" s="514"/>
      <c r="C284" s="1531"/>
      <c r="D284" s="317" t="s">
        <v>17</v>
      </c>
      <c r="E284" s="1572"/>
      <c r="F284" s="987"/>
      <c r="G284" s="988"/>
      <c r="H284" s="988"/>
      <c r="I284" s="988">
        <v>0</v>
      </c>
      <c r="J284" s="988">
        <v>0</v>
      </c>
      <c r="K284" s="988"/>
      <c r="L284" s="988"/>
      <c r="M284" s="988">
        <v>0</v>
      </c>
      <c r="N284" s="988"/>
      <c r="O284" s="988"/>
      <c r="P284" s="988"/>
      <c r="Q284" s="988"/>
      <c r="R284" s="991">
        <v>0</v>
      </c>
      <c r="S284" s="997">
        <f t="shared" si="91"/>
        <v>0</v>
      </c>
      <c r="T284" s="994"/>
      <c r="U284" s="989"/>
      <c r="V284" s="991"/>
      <c r="W284" s="993">
        <f t="shared" si="92"/>
        <v>0</v>
      </c>
    </row>
    <row r="285" spans="1:23" s="325" customFormat="1" ht="21" customHeight="1" x14ac:dyDescent="0.35">
      <c r="A285" s="318"/>
      <c r="B285" s="347"/>
      <c r="C285" s="1522" t="s">
        <v>590</v>
      </c>
      <c r="D285" s="314" t="s">
        <v>300</v>
      </c>
      <c r="E285" s="1525" t="s">
        <v>341</v>
      </c>
      <c r="F285" s="1035"/>
      <c r="G285" s="1008"/>
      <c r="H285" s="1008"/>
      <c r="I285" s="1008">
        <v>11461</v>
      </c>
      <c r="J285" s="1008"/>
      <c r="K285" s="1008"/>
      <c r="L285" s="1008"/>
      <c r="M285" s="1008"/>
      <c r="N285" s="1008"/>
      <c r="O285" s="1008"/>
      <c r="P285" s="1008"/>
      <c r="Q285" s="1008"/>
      <c r="R285" s="1037"/>
      <c r="S285" s="996">
        <f t="shared" si="91"/>
        <v>11461</v>
      </c>
      <c r="T285" s="1047"/>
      <c r="U285" s="1009"/>
      <c r="V285" s="1037"/>
      <c r="W285" s="1071">
        <f t="shared" si="92"/>
        <v>11461</v>
      </c>
    </row>
    <row r="286" spans="1:23" s="325" customFormat="1" ht="21" customHeight="1" x14ac:dyDescent="0.35">
      <c r="A286" s="318"/>
      <c r="B286" s="345"/>
      <c r="C286" s="1522"/>
      <c r="D286" s="317" t="s">
        <v>300</v>
      </c>
      <c r="E286" s="1496"/>
      <c r="F286" s="1035"/>
      <c r="G286" s="990">
        <f t="shared" ref="G286:O286" si="99">G285+G287</f>
        <v>0</v>
      </c>
      <c r="H286" s="990">
        <f t="shared" si="99"/>
        <v>0</v>
      </c>
      <c r="I286" s="990">
        <f t="shared" si="99"/>
        <v>11461</v>
      </c>
      <c r="J286" s="990">
        <f t="shared" si="99"/>
        <v>0</v>
      </c>
      <c r="K286" s="990">
        <f t="shared" si="99"/>
        <v>0</v>
      </c>
      <c r="L286" s="990">
        <f t="shared" si="99"/>
        <v>0</v>
      </c>
      <c r="M286" s="990">
        <f t="shared" si="99"/>
        <v>0</v>
      </c>
      <c r="N286" s="990">
        <f t="shared" si="99"/>
        <v>0</v>
      </c>
      <c r="O286" s="990">
        <f t="shared" si="99"/>
        <v>0</v>
      </c>
      <c r="P286" s="990"/>
      <c r="Q286" s="990">
        <f>Q285+Q287</f>
        <v>0</v>
      </c>
      <c r="R286" s="992">
        <f>R285+R287</f>
        <v>0</v>
      </c>
      <c r="S286" s="996">
        <f t="shared" si="91"/>
        <v>11461</v>
      </c>
      <c r="T286" s="995">
        <f>T285+T287</f>
        <v>0</v>
      </c>
      <c r="U286" s="990">
        <f>U285+U287</f>
        <v>0</v>
      </c>
      <c r="V286" s="992">
        <f>V285+V287</f>
        <v>0</v>
      </c>
      <c r="W286" s="1071">
        <f t="shared" si="92"/>
        <v>11461</v>
      </c>
    </row>
    <row r="287" spans="1:23" s="325" customFormat="1" ht="21" customHeight="1" x14ac:dyDescent="0.35">
      <c r="A287" s="318"/>
      <c r="B287" s="345"/>
      <c r="C287" s="1522"/>
      <c r="D287" s="317" t="s">
        <v>17</v>
      </c>
      <c r="E287" s="1528"/>
      <c r="F287" s="1035"/>
      <c r="G287" s="1008"/>
      <c r="H287" s="1008"/>
      <c r="I287" s="1008"/>
      <c r="J287" s="1008"/>
      <c r="K287" s="1008"/>
      <c r="L287" s="1008"/>
      <c r="M287" s="1008"/>
      <c r="N287" s="1008"/>
      <c r="O287" s="1008"/>
      <c r="P287" s="1008"/>
      <c r="Q287" s="1008"/>
      <c r="R287" s="1037"/>
      <c r="S287" s="996">
        <f t="shared" si="91"/>
        <v>0</v>
      </c>
      <c r="T287" s="1047"/>
      <c r="U287" s="1009"/>
      <c r="V287" s="1037"/>
      <c r="W287" s="1071">
        <f t="shared" si="92"/>
        <v>0</v>
      </c>
    </row>
    <row r="288" spans="1:23" s="325" customFormat="1" ht="21" customHeight="1" x14ac:dyDescent="0.35">
      <c r="A288" s="318"/>
      <c r="B288" s="345"/>
      <c r="C288" s="1522" t="s">
        <v>596</v>
      </c>
      <c r="D288" s="314" t="s">
        <v>300</v>
      </c>
      <c r="E288" s="1525" t="s">
        <v>341</v>
      </c>
      <c r="F288" s="1035"/>
      <c r="G288" s="1008"/>
      <c r="H288" s="1008"/>
      <c r="I288" s="1008"/>
      <c r="J288" s="1008"/>
      <c r="K288" s="1008"/>
      <c r="L288" s="1008">
        <v>1500</v>
      </c>
      <c r="M288" s="1008"/>
      <c r="N288" s="1008"/>
      <c r="O288" s="1008"/>
      <c r="P288" s="1008"/>
      <c r="Q288" s="1008"/>
      <c r="R288" s="1037"/>
      <c r="S288" s="996">
        <f t="shared" si="91"/>
        <v>1500</v>
      </c>
      <c r="T288" s="1047"/>
      <c r="U288" s="1009"/>
      <c r="V288" s="1037"/>
      <c r="W288" s="1071">
        <f t="shared" si="92"/>
        <v>1500</v>
      </c>
    </row>
    <row r="289" spans="1:23" s="325" customFormat="1" ht="21" customHeight="1" x14ac:dyDescent="0.35">
      <c r="A289" s="318"/>
      <c r="B289" s="345"/>
      <c r="C289" s="1522"/>
      <c r="D289" s="317" t="s">
        <v>300</v>
      </c>
      <c r="E289" s="1496"/>
      <c r="F289" s="1035"/>
      <c r="G289" s="990">
        <f>G288+G290</f>
        <v>0</v>
      </c>
      <c r="H289" s="990">
        <f t="shared" ref="H289:R289" si="100">H288+H290</f>
        <v>0</v>
      </c>
      <c r="I289" s="990">
        <f t="shared" si="100"/>
        <v>0</v>
      </c>
      <c r="J289" s="990">
        <f t="shared" si="100"/>
        <v>0</v>
      </c>
      <c r="K289" s="990">
        <f t="shared" si="100"/>
        <v>0</v>
      </c>
      <c r="L289" s="990">
        <f>L288+L290</f>
        <v>1500</v>
      </c>
      <c r="M289" s="990">
        <f>M288+M290</f>
        <v>0</v>
      </c>
      <c r="N289" s="990">
        <f t="shared" si="100"/>
        <v>0</v>
      </c>
      <c r="O289" s="990">
        <f t="shared" si="100"/>
        <v>0</v>
      </c>
      <c r="P289" s="990">
        <f t="shared" si="100"/>
        <v>0</v>
      </c>
      <c r="Q289" s="990">
        <f t="shared" si="100"/>
        <v>0</v>
      </c>
      <c r="R289" s="992">
        <f t="shared" si="100"/>
        <v>0</v>
      </c>
      <c r="S289" s="996">
        <f t="shared" si="91"/>
        <v>1500</v>
      </c>
      <c r="T289" s="995">
        <f>T288+T290</f>
        <v>0</v>
      </c>
      <c r="U289" s="990">
        <f>U288+U290</f>
        <v>0</v>
      </c>
      <c r="V289" s="992">
        <f>V288+V290</f>
        <v>0</v>
      </c>
      <c r="W289" s="1071">
        <f t="shared" si="92"/>
        <v>1500</v>
      </c>
    </row>
    <row r="290" spans="1:23" s="515" customFormat="1" ht="21" customHeight="1" x14ac:dyDescent="0.4">
      <c r="A290" s="941"/>
      <c r="B290" s="514"/>
      <c r="C290" s="1522"/>
      <c r="D290" s="317" t="s">
        <v>17</v>
      </c>
      <c r="E290" s="1528"/>
      <c r="F290" s="987"/>
      <c r="G290" s="988"/>
      <c r="H290" s="988"/>
      <c r="I290" s="988"/>
      <c r="J290" s="988"/>
      <c r="K290" s="988"/>
      <c r="L290" s="988">
        <v>0</v>
      </c>
      <c r="M290" s="988"/>
      <c r="N290" s="988"/>
      <c r="O290" s="988"/>
      <c r="P290" s="988"/>
      <c r="Q290" s="988"/>
      <c r="R290" s="991"/>
      <c r="S290" s="997">
        <f t="shared" si="91"/>
        <v>0</v>
      </c>
      <c r="T290" s="994"/>
      <c r="U290" s="989"/>
      <c r="V290" s="991"/>
      <c r="W290" s="993">
        <f t="shared" si="92"/>
        <v>0</v>
      </c>
    </row>
    <row r="291" spans="1:23" s="325" customFormat="1" ht="21" customHeight="1" x14ac:dyDescent="0.35">
      <c r="A291" s="318"/>
      <c r="B291" s="345"/>
      <c r="C291" s="1522" t="s">
        <v>597</v>
      </c>
      <c r="D291" s="314" t="s">
        <v>300</v>
      </c>
      <c r="E291" s="1525" t="s">
        <v>341</v>
      </c>
      <c r="F291" s="1035"/>
      <c r="G291" s="1008"/>
      <c r="H291" s="1008"/>
      <c r="I291" s="1008"/>
      <c r="J291" s="1008"/>
      <c r="K291" s="1008"/>
      <c r="L291" s="1008">
        <v>0</v>
      </c>
      <c r="M291" s="1008"/>
      <c r="N291" s="1008"/>
      <c r="O291" s="1008"/>
      <c r="P291" s="1008">
        <v>12000</v>
      </c>
      <c r="Q291" s="1008"/>
      <c r="R291" s="1037"/>
      <c r="S291" s="996">
        <f t="shared" si="91"/>
        <v>12000</v>
      </c>
      <c r="T291" s="1047"/>
      <c r="U291" s="1009"/>
      <c r="V291" s="1037"/>
      <c r="W291" s="1071">
        <f t="shared" si="92"/>
        <v>12000</v>
      </c>
    </row>
    <row r="292" spans="1:23" s="325" customFormat="1" ht="21" customHeight="1" x14ac:dyDescent="0.35">
      <c r="A292" s="318"/>
      <c r="B292" s="345"/>
      <c r="C292" s="1522"/>
      <c r="D292" s="317" t="s">
        <v>300</v>
      </c>
      <c r="E292" s="1496"/>
      <c r="F292" s="1035"/>
      <c r="G292" s="990">
        <f>G291+G293</f>
        <v>0</v>
      </c>
      <c r="H292" s="990">
        <f t="shared" ref="H292:R292" si="101">H291+H293</f>
        <v>0</v>
      </c>
      <c r="I292" s="990">
        <f t="shared" si="101"/>
        <v>0</v>
      </c>
      <c r="J292" s="990">
        <f t="shared" si="101"/>
        <v>0</v>
      </c>
      <c r="K292" s="990">
        <f t="shared" si="101"/>
        <v>0</v>
      </c>
      <c r="L292" s="990">
        <f t="shared" si="101"/>
        <v>0</v>
      </c>
      <c r="M292" s="990">
        <f t="shared" si="101"/>
        <v>0</v>
      </c>
      <c r="N292" s="990">
        <f t="shared" si="101"/>
        <v>0</v>
      </c>
      <c r="O292" s="990">
        <f t="shared" si="101"/>
        <v>0</v>
      </c>
      <c r="P292" s="990">
        <f t="shared" si="101"/>
        <v>12000</v>
      </c>
      <c r="Q292" s="990">
        <f t="shared" si="101"/>
        <v>0</v>
      </c>
      <c r="R292" s="992">
        <f t="shared" si="101"/>
        <v>0</v>
      </c>
      <c r="S292" s="996">
        <f t="shared" si="91"/>
        <v>12000</v>
      </c>
      <c r="T292" s="995">
        <f>T291+T293</f>
        <v>0</v>
      </c>
      <c r="U292" s="990">
        <f>U291+U293</f>
        <v>0</v>
      </c>
      <c r="V292" s="992">
        <f>V291+V293</f>
        <v>0</v>
      </c>
      <c r="W292" s="1071">
        <f t="shared" si="92"/>
        <v>12000</v>
      </c>
    </row>
    <row r="293" spans="1:23" s="515" customFormat="1" ht="21" customHeight="1" x14ac:dyDescent="0.4">
      <c r="A293" s="941"/>
      <c r="B293" s="514"/>
      <c r="C293" s="1522"/>
      <c r="D293" s="317" t="s">
        <v>17</v>
      </c>
      <c r="E293" s="1528"/>
      <c r="F293" s="987"/>
      <c r="G293" s="988"/>
      <c r="H293" s="988"/>
      <c r="I293" s="988"/>
      <c r="J293" s="988"/>
      <c r="K293" s="988"/>
      <c r="L293" s="988">
        <v>0</v>
      </c>
      <c r="M293" s="988"/>
      <c r="N293" s="988"/>
      <c r="O293" s="988"/>
      <c r="P293" s="988">
        <v>0</v>
      </c>
      <c r="Q293" s="988"/>
      <c r="R293" s="991"/>
      <c r="S293" s="997">
        <f t="shared" si="91"/>
        <v>0</v>
      </c>
      <c r="T293" s="994"/>
      <c r="U293" s="989"/>
      <c r="V293" s="991"/>
      <c r="W293" s="993">
        <f t="shared" si="92"/>
        <v>0</v>
      </c>
    </row>
    <row r="294" spans="1:23" s="325" customFormat="1" ht="21" customHeight="1" x14ac:dyDescent="0.35">
      <c r="A294" s="318"/>
      <c r="B294" s="345"/>
      <c r="C294" s="1522" t="s">
        <v>686</v>
      </c>
      <c r="D294" s="314" t="s">
        <v>300</v>
      </c>
      <c r="E294" s="1525" t="s">
        <v>341</v>
      </c>
      <c r="F294" s="1035"/>
      <c r="G294" s="1008"/>
      <c r="H294" s="1008"/>
      <c r="I294" s="1008">
        <v>0</v>
      </c>
      <c r="J294" s="1008"/>
      <c r="K294" s="1008"/>
      <c r="L294" s="1008"/>
      <c r="M294" s="1008">
        <v>7021</v>
      </c>
      <c r="N294" s="1008"/>
      <c r="O294" s="1008"/>
      <c r="P294" s="1008"/>
      <c r="Q294" s="1008"/>
      <c r="R294" s="1037">
        <v>0</v>
      </c>
      <c r="S294" s="996">
        <f t="shared" si="91"/>
        <v>7021</v>
      </c>
      <c r="T294" s="1047"/>
      <c r="U294" s="1009"/>
      <c r="V294" s="1037"/>
      <c r="W294" s="1071">
        <f t="shared" si="92"/>
        <v>7021</v>
      </c>
    </row>
    <row r="295" spans="1:23" s="325" customFormat="1" ht="21" customHeight="1" x14ac:dyDescent="0.35">
      <c r="A295" s="318"/>
      <c r="B295" s="345"/>
      <c r="C295" s="1522"/>
      <c r="D295" s="317" t="s">
        <v>300</v>
      </c>
      <c r="E295" s="1496"/>
      <c r="F295" s="1035"/>
      <c r="G295" s="990">
        <f>G294+G296</f>
        <v>0</v>
      </c>
      <c r="H295" s="990">
        <f t="shared" ref="H295:R295" si="102">H294+H296</f>
        <v>0</v>
      </c>
      <c r="I295" s="990">
        <f t="shared" si="102"/>
        <v>0</v>
      </c>
      <c r="J295" s="990">
        <f t="shared" si="102"/>
        <v>0</v>
      </c>
      <c r="K295" s="990">
        <f t="shared" si="102"/>
        <v>0</v>
      </c>
      <c r="L295" s="990">
        <f t="shared" si="102"/>
        <v>0</v>
      </c>
      <c r="M295" s="990">
        <f t="shared" si="102"/>
        <v>7021</v>
      </c>
      <c r="N295" s="990">
        <f t="shared" si="102"/>
        <v>0</v>
      </c>
      <c r="O295" s="990">
        <f t="shared" si="102"/>
        <v>0</v>
      </c>
      <c r="P295" s="990">
        <f t="shared" si="102"/>
        <v>0</v>
      </c>
      <c r="Q295" s="990">
        <f t="shared" si="102"/>
        <v>0</v>
      </c>
      <c r="R295" s="992">
        <f t="shared" si="102"/>
        <v>0</v>
      </c>
      <c r="S295" s="996">
        <f t="shared" si="91"/>
        <v>7021</v>
      </c>
      <c r="T295" s="995">
        <f>T294+T296</f>
        <v>0</v>
      </c>
      <c r="U295" s="990">
        <f>U294+U296</f>
        <v>0</v>
      </c>
      <c r="V295" s="992">
        <f>V294+V296</f>
        <v>0</v>
      </c>
      <c r="W295" s="1071">
        <f t="shared" si="92"/>
        <v>7021</v>
      </c>
    </row>
    <row r="296" spans="1:23" s="512" customFormat="1" ht="21" customHeight="1" x14ac:dyDescent="0.4">
      <c r="A296" s="510"/>
      <c r="B296" s="514"/>
      <c r="C296" s="1522"/>
      <c r="D296" s="317" t="s">
        <v>17</v>
      </c>
      <c r="E296" s="1528"/>
      <c r="F296" s="1211"/>
      <c r="G296" s="1013"/>
      <c r="H296" s="1013"/>
      <c r="I296" s="1013">
        <v>0</v>
      </c>
      <c r="J296" s="1013"/>
      <c r="K296" s="1013"/>
      <c r="L296" s="1013"/>
      <c r="M296" s="1013">
        <v>0</v>
      </c>
      <c r="N296" s="1013"/>
      <c r="O296" s="1013"/>
      <c r="P296" s="1013"/>
      <c r="Q296" s="1013"/>
      <c r="R296" s="1038">
        <v>0</v>
      </c>
      <c r="S296" s="1212">
        <f t="shared" si="91"/>
        <v>0</v>
      </c>
      <c r="T296" s="1049"/>
      <c r="U296" s="1015"/>
      <c r="V296" s="1038"/>
      <c r="W296" s="1213">
        <f t="shared" si="92"/>
        <v>0</v>
      </c>
    </row>
    <row r="297" spans="1:23" s="325" customFormat="1" ht="21" customHeight="1" x14ac:dyDescent="0.35">
      <c r="A297" s="318"/>
      <c r="B297" s="345"/>
      <c r="C297" s="1522" t="s">
        <v>636</v>
      </c>
      <c r="D297" s="314" t="s">
        <v>300</v>
      </c>
      <c r="E297" s="1525" t="s">
        <v>341</v>
      </c>
      <c r="F297" s="1035"/>
      <c r="G297" s="1008"/>
      <c r="H297" s="1008"/>
      <c r="I297" s="1008">
        <v>2540</v>
      </c>
      <c r="J297" s="1008"/>
      <c r="K297" s="1008"/>
      <c r="L297" s="1008"/>
      <c r="M297" s="1008"/>
      <c r="N297" s="1008"/>
      <c r="O297" s="1008"/>
      <c r="P297" s="1008"/>
      <c r="Q297" s="1008"/>
      <c r="R297" s="1037">
        <v>0</v>
      </c>
      <c r="S297" s="996">
        <f t="shared" si="91"/>
        <v>2540</v>
      </c>
      <c r="T297" s="1047"/>
      <c r="U297" s="1009"/>
      <c r="V297" s="1037"/>
      <c r="W297" s="1071">
        <f t="shared" si="92"/>
        <v>2540</v>
      </c>
    </row>
    <row r="298" spans="1:23" s="325" customFormat="1" ht="21" customHeight="1" x14ac:dyDescent="0.35">
      <c r="A298" s="318"/>
      <c r="B298" s="345"/>
      <c r="C298" s="1522"/>
      <c r="D298" s="317" t="s">
        <v>300</v>
      </c>
      <c r="E298" s="1496"/>
      <c r="F298" s="1035"/>
      <c r="G298" s="990">
        <f>G297+G299</f>
        <v>0</v>
      </c>
      <c r="H298" s="990">
        <f t="shared" ref="H298:Q298" si="103">H297+H299</f>
        <v>0</v>
      </c>
      <c r="I298" s="990">
        <f t="shared" si="103"/>
        <v>2540</v>
      </c>
      <c r="J298" s="990">
        <f t="shared" si="103"/>
        <v>0</v>
      </c>
      <c r="K298" s="990">
        <f t="shared" si="103"/>
        <v>0</v>
      </c>
      <c r="L298" s="990">
        <f t="shared" si="103"/>
        <v>0</v>
      </c>
      <c r="M298" s="990">
        <f t="shared" si="103"/>
        <v>0</v>
      </c>
      <c r="N298" s="990">
        <f t="shared" si="103"/>
        <v>0</v>
      </c>
      <c r="O298" s="990">
        <f t="shared" si="103"/>
        <v>0</v>
      </c>
      <c r="P298" s="990">
        <f t="shared" si="103"/>
        <v>0</v>
      </c>
      <c r="Q298" s="990">
        <f t="shared" si="103"/>
        <v>0</v>
      </c>
      <c r="R298" s="992">
        <f>R297+R299</f>
        <v>0</v>
      </c>
      <c r="S298" s="998">
        <f>S297+S299</f>
        <v>2540</v>
      </c>
      <c r="T298" s="995">
        <f>T297+T299</f>
        <v>0</v>
      </c>
      <c r="U298" s="990">
        <f>U297+U299</f>
        <v>0</v>
      </c>
      <c r="V298" s="992">
        <f>V297+V299</f>
        <v>0</v>
      </c>
      <c r="W298" s="1071">
        <f t="shared" si="92"/>
        <v>2540</v>
      </c>
    </row>
    <row r="299" spans="1:23" s="515" customFormat="1" ht="21" customHeight="1" x14ac:dyDescent="0.4">
      <c r="A299" s="941"/>
      <c r="B299" s="514"/>
      <c r="C299" s="1522"/>
      <c r="D299" s="939" t="s">
        <v>17</v>
      </c>
      <c r="E299" s="1528"/>
      <c r="F299" s="987"/>
      <c r="G299" s="988"/>
      <c r="H299" s="988"/>
      <c r="I299" s="988">
        <v>0</v>
      </c>
      <c r="J299" s="988"/>
      <c r="K299" s="988"/>
      <c r="L299" s="988">
        <v>0</v>
      </c>
      <c r="M299" s="988"/>
      <c r="N299" s="988"/>
      <c r="O299" s="988"/>
      <c r="P299" s="988"/>
      <c r="Q299" s="988"/>
      <c r="R299" s="991">
        <v>0</v>
      </c>
      <c r="S299" s="997">
        <f t="shared" si="91"/>
        <v>0</v>
      </c>
      <c r="T299" s="994"/>
      <c r="U299" s="989"/>
      <c r="V299" s="991"/>
      <c r="W299" s="993">
        <f t="shared" si="92"/>
        <v>0</v>
      </c>
    </row>
    <row r="300" spans="1:23" s="325" customFormat="1" ht="21" hidden="1" customHeight="1" x14ac:dyDescent="0.35">
      <c r="A300" s="318"/>
      <c r="B300" s="345"/>
      <c r="C300" s="1522"/>
      <c r="D300" s="314" t="s">
        <v>300</v>
      </c>
      <c r="E300" s="1525" t="s">
        <v>341</v>
      </c>
      <c r="F300" s="1035"/>
      <c r="G300" s="1008"/>
      <c r="H300" s="1008"/>
      <c r="I300" s="1008"/>
      <c r="J300" s="1008"/>
      <c r="K300" s="1008"/>
      <c r="L300" s="1008"/>
      <c r="M300" s="1008"/>
      <c r="N300" s="1008"/>
      <c r="O300" s="1008"/>
      <c r="P300" s="1008"/>
      <c r="Q300" s="1008"/>
      <c r="R300" s="1037"/>
      <c r="S300" s="996">
        <f t="shared" si="91"/>
        <v>0</v>
      </c>
      <c r="T300" s="1047"/>
      <c r="U300" s="1009"/>
      <c r="V300" s="1037"/>
      <c r="W300" s="1071">
        <f t="shared" si="92"/>
        <v>0</v>
      </c>
    </row>
    <row r="301" spans="1:23" s="325" customFormat="1" ht="21" hidden="1" customHeight="1" x14ac:dyDescent="0.35">
      <c r="A301" s="318"/>
      <c r="B301" s="345"/>
      <c r="C301" s="1522"/>
      <c r="D301" s="317" t="s">
        <v>300</v>
      </c>
      <c r="E301" s="1496"/>
      <c r="F301" s="1035"/>
      <c r="G301" s="990">
        <f t="shared" ref="G301:R301" si="104">G300+G302</f>
        <v>0</v>
      </c>
      <c r="H301" s="990">
        <f t="shared" si="104"/>
        <v>0</v>
      </c>
      <c r="I301" s="990">
        <f t="shared" si="104"/>
        <v>0</v>
      </c>
      <c r="J301" s="990">
        <f t="shared" si="104"/>
        <v>0</v>
      </c>
      <c r="K301" s="990">
        <f t="shared" si="104"/>
        <v>0</v>
      </c>
      <c r="L301" s="990">
        <f t="shared" si="104"/>
        <v>0</v>
      </c>
      <c r="M301" s="990">
        <f t="shared" si="104"/>
        <v>0</v>
      </c>
      <c r="N301" s="990">
        <f t="shared" si="104"/>
        <v>0</v>
      </c>
      <c r="O301" s="990">
        <f t="shared" si="104"/>
        <v>0</v>
      </c>
      <c r="P301" s="990">
        <f t="shared" si="104"/>
        <v>0</v>
      </c>
      <c r="Q301" s="990">
        <f t="shared" si="104"/>
        <v>0</v>
      </c>
      <c r="R301" s="992">
        <f t="shared" si="104"/>
        <v>0</v>
      </c>
      <c r="S301" s="996">
        <f t="shared" si="91"/>
        <v>0</v>
      </c>
      <c r="T301" s="995">
        <f>T300+T302</f>
        <v>0</v>
      </c>
      <c r="U301" s="990">
        <f>U300+U302</f>
        <v>0</v>
      </c>
      <c r="V301" s="992">
        <f>V300+V302</f>
        <v>0</v>
      </c>
      <c r="W301" s="1071">
        <f t="shared" si="92"/>
        <v>0</v>
      </c>
    </row>
    <row r="302" spans="1:23" s="515" customFormat="1" ht="21" hidden="1" customHeight="1" x14ac:dyDescent="0.4">
      <c r="A302" s="941"/>
      <c r="B302" s="514"/>
      <c r="C302" s="1522"/>
      <c r="D302" s="940" t="s">
        <v>17</v>
      </c>
      <c r="E302" s="1528"/>
      <c r="F302" s="987"/>
      <c r="G302" s="988"/>
      <c r="H302" s="988"/>
      <c r="I302" s="988"/>
      <c r="J302" s="988"/>
      <c r="K302" s="988"/>
      <c r="L302" s="988"/>
      <c r="M302" s="988">
        <v>0</v>
      </c>
      <c r="N302" s="988"/>
      <c r="O302" s="988"/>
      <c r="P302" s="988"/>
      <c r="Q302" s="988"/>
      <c r="R302" s="991">
        <v>0</v>
      </c>
      <c r="S302" s="997">
        <f t="shared" si="91"/>
        <v>0</v>
      </c>
      <c r="T302" s="994"/>
      <c r="U302" s="989"/>
      <c r="V302" s="991"/>
      <c r="W302" s="993">
        <f t="shared" si="92"/>
        <v>0</v>
      </c>
    </row>
    <row r="303" spans="1:23" s="515" customFormat="1" ht="21" customHeight="1" x14ac:dyDescent="0.4">
      <c r="A303" s="941"/>
      <c r="B303" s="514"/>
      <c r="C303" s="1536" t="s">
        <v>632</v>
      </c>
      <c r="D303" s="314" t="s">
        <v>300</v>
      </c>
      <c r="E303" s="1525" t="s">
        <v>341</v>
      </c>
      <c r="F303" s="987"/>
      <c r="G303" s="990"/>
      <c r="H303" s="988"/>
      <c r="I303" s="988"/>
      <c r="J303" s="988"/>
      <c r="K303" s="988"/>
      <c r="L303" s="988">
        <v>7105</v>
      </c>
      <c r="M303" s="988"/>
      <c r="N303" s="988"/>
      <c r="O303" s="988"/>
      <c r="P303" s="988">
        <v>17780</v>
      </c>
      <c r="Q303" s="988"/>
      <c r="R303" s="991"/>
      <c r="S303" s="997">
        <f t="shared" si="91"/>
        <v>24885</v>
      </c>
      <c r="T303" s="994"/>
      <c r="U303" s="989"/>
      <c r="V303" s="991"/>
      <c r="W303" s="993">
        <f t="shared" si="92"/>
        <v>24885</v>
      </c>
    </row>
    <row r="304" spans="1:23" s="515" customFormat="1" ht="21" customHeight="1" x14ac:dyDescent="0.4">
      <c r="A304" s="941"/>
      <c r="B304" s="514"/>
      <c r="C304" s="1537"/>
      <c r="D304" s="317" t="s">
        <v>300</v>
      </c>
      <c r="E304" s="1496"/>
      <c r="F304" s="987"/>
      <c r="G304" s="990">
        <f>G303+G305</f>
        <v>0</v>
      </c>
      <c r="H304" s="990">
        <f t="shared" ref="H304:V304" si="105">H303+H305</f>
        <v>0</v>
      </c>
      <c r="I304" s="990">
        <f t="shared" si="105"/>
        <v>0</v>
      </c>
      <c r="J304" s="990">
        <f t="shared" si="105"/>
        <v>0</v>
      </c>
      <c r="K304" s="990">
        <f t="shared" si="105"/>
        <v>0</v>
      </c>
      <c r="L304" s="990">
        <f t="shared" si="105"/>
        <v>7105</v>
      </c>
      <c r="M304" s="990">
        <f t="shared" si="105"/>
        <v>0</v>
      </c>
      <c r="N304" s="990">
        <f t="shared" si="105"/>
        <v>0</v>
      </c>
      <c r="O304" s="990">
        <f t="shared" si="105"/>
        <v>0</v>
      </c>
      <c r="P304" s="990">
        <f t="shared" si="105"/>
        <v>17780</v>
      </c>
      <c r="Q304" s="990">
        <f t="shared" si="105"/>
        <v>0</v>
      </c>
      <c r="R304" s="992">
        <f t="shared" si="105"/>
        <v>0</v>
      </c>
      <c r="S304" s="997">
        <f t="shared" si="91"/>
        <v>24885</v>
      </c>
      <c r="T304" s="995">
        <f t="shared" si="105"/>
        <v>0</v>
      </c>
      <c r="U304" s="990">
        <f t="shared" si="105"/>
        <v>0</v>
      </c>
      <c r="V304" s="992">
        <f t="shared" si="105"/>
        <v>0</v>
      </c>
      <c r="W304" s="993">
        <f t="shared" si="92"/>
        <v>24885</v>
      </c>
    </row>
    <row r="305" spans="1:23" s="515" customFormat="1" ht="21" customHeight="1" x14ac:dyDescent="0.4">
      <c r="A305" s="941"/>
      <c r="B305" s="514"/>
      <c r="C305" s="1538"/>
      <c r="D305" s="940" t="s">
        <v>17</v>
      </c>
      <c r="E305" s="1528"/>
      <c r="F305" s="987"/>
      <c r="G305" s="988"/>
      <c r="H305" s="988"/>
      <c r="I305" s="988">
        <v>0</v>
      </c>
      <c r="J305" s="988"/>
      <c r="K305" s="988"/>
      <c r="L305" s="988">
        <v>0</v>
      </c>
      <c r="M305" s="988">
        <v>0</v>
      </c>
      <c r="N305" s="988"/>
      <c r="O305" s="988"/>
      <c r="P305" s="988">
        <v>0</v>
      </c>
      <c r="Q305" s="988"/>
      <c r="R305" s="991"/>
      <c r="S305" s="997">
        <f t="shared" si="91"/>
        <v>0</v>
      </c>
      <c r="T305" s="994"/>
      <c r="U305" s="989"/>
      <c r="V305" s="991"/>
      <c r="W305" s="993">
        <f t="shared" si="92"/>
        <v>0</v>
      </c>
    </row>
    <row r="306" spans="1:23" s="515" customFormat="1" ht="21" customHeight="1" x14ac:dyDescent="0.4">
      <c r="A306" s="941"/>
      <c r="B306" s="514"/>
      <c r="C306" s="1522" t="s">
        <v>651</v>
      </c>
      <c r="D306" s="314" t="s">
        <v>300</v>
      </c>
      <c r="E306" s="1525" t="s">
        <v>341</v>
      </c>
      <c r="F306" s="987"/>
      <c r="G306" s="988"/>
      <c r="H306" s="988">
        <v>0</v>
      </c>
      <c r="I306" s="988">
        <v>0</v>
      </c>
      <c r="J306" s="988"/>
      <c r="K306" s="988"/>
      <c r="L306" s="988"/>
      <c r="M306" s="988">
        <v>0</v>
      </c>
      <c r="N306" s="988">
        <v>25957</v>
      </c>
      <c r="O306" s="988"/>
      <c r="P306" s="988"/>
      <c r="Q306" s="988"/>
      <c r="R306" s="991"/>
      <c r="S306" s="997">
        <f t="shared" si="91"/>
        <v>25957</v>
      </c>
      <c r="T306" s="994"/>
      <c r="U306" s="989"/>
      <c r="V306" s="991"/>
      <c r="W306" s="993">
        <f t="shared" si="92"/>
        <v>25957</v>
      </c>
    </row>
    <row r="307" spans="1:23" s="515" customFormat="1" ht="21" customHeight="1" x14ac:dyDescent="0.4">
      <c r="A307" s="941"/>
      <c r="B307" s="514"/>
      <c r="C307" s="1539"/>
      <c r="D307" s="317" t="s">
        <v>300</v>
      </c>
      <c r="E307" s="1496"/>
      <c r="F307" s="987"/>
      <c r="G307" s="990">
        <f>G306+G308</f>
        <v>0</v>
      </c>
      <c r="H307" s="990">
        <v>0</v>
      </c>
      <c r="I307" s="990">
        <v>0</v>
      </c>
      <c r="J307" s="990">
        <f>J306+J332</f>
        <v>0</v>
      </c>
      <c r="K307" s="990">
        <f>K306+K332</f>
        <v>0</v>
      </c>
      <c r="L307" s="990">
        <f>L306+L332</f>
        <v>0</v>
      </c>
      <c r="M307" s="990">
        <f>M306+M332+SUM(M306+M308)</f>
        <v>0</v>
      </c>
      <c r="N307" s="990">
        <f>SUM(N306+N308)</f>
        <v>25957</v>
      </c>
      <c r="O307" s="990">
        <f>O306+O332</f>
        <v>0</v>
      </c>
      <c r="P307" s="990">
        <f>P306+P332</f>
        <v>0</v>
      </c>
      <c r="Q307" s="990">
        <f>Q306+Q332</f>
        <v>0</v>
      </c>
      <c r="R307" s="992">
        <f>R306+R332</f>
        <v>0</v>
      </c>
      <c r="S307" s="997">
        <f t="shared" si="91"/>
        <v>25957</v>
      </c>
      <c r="T307" s="995">
        <f>T306+T332</f>
        <v>0</v>
      </c>
      <c r="U307" s="990">
        <f>U306+U332</f>
        <v>0</v>
      </c>
      <c r="V307" s="992">
        <f>V306+V332</f>
        <v>0</v>
      </c>
      <c r="W307" s="993">
        <f t="shared" si="92"/>
        <v>25957</v>
      </c>
    </row>
    <row r="308" spans="1:23" s="515" customFormat="1" ht="21" customHeight="1" x14ac:dyDescent="0.4">
      <c r="A308" s="941"/>
      <c r="B308" s="514"/>
      <c r="C308" s="1539"/>
      <c r="D308" s="939" t="s">
        <v>17</v>
      </c>
      <c r="E308" s="1528"/>
      <c r="F308" s="987"/>
      <c r="G308" s="1013"/>
      <c r="H308" s="1013"/>
      <c r="I308" s="1013"/>
      <c r="J308" s="1013"/>
      <c r="K308" s="1013"/>
      <c r="L308" s="1013"/>
      <c r="M308" s="1013">
        <v>0</v>
      </c>
      <c r="N308" s="1013">
        <v>0</v>
      </c>
      <c r="O308" s="1013"/>
      <c r="P308" s="1013"/>
      <c r="Q308" s="1013"/>
      <c r="R308" s="1038"/>
      <c r="S308" s="997">
        <f t="shared" si="91"/>
        <v>0</v>
      </c>
      <c r="T308" s="1086"/>
      <c r="U308" s="1013"/>
      <c r="V308" s="1038"/>
      <c r="W308" s="993">
        <f t="shared" si="92"/>
        <v>0</v>
      </c>
    </row>
    <row r="309" spans="1:23" s="515" customFormat="1" ht="21" customHeight="1" x14ac:dyDescent="0.4">
      <c r="A309" s="941"/>
      <c r="B309" s="514"/>
      <c r="C309" s="1522" t="s">
        <v>665</v>
      </c>
      <c r="D309" s="1084" t="s">
        <v>300</v>
      </c>
      <c r="E309" s="1525" t="s">
        <v>341</v>
      </c>
      <c r="F309" s="987"/>
      <c r="G309" s="990"/>
      <c r="H309" s="990"/>
      <c r="I309" s="990">
        <v>38686</v>
      </c>
      <c r="J309" s="990"/>
      <c r="K309" s="990"/>
      <c r="L309" s="990"/>
      <c r="M309" s="990">
        <v>45310</v>
      </c>
      <c r="N309" s="990"/>
      <c r="O309" s="990"/>
      <c r="P309" s="990"/>
      <c r="Q309" s="990"/>
      <c r="R309" s="992">
        <v>23801</v>
      </c>
      <c r="S309" s="997">
        <f t="shared" si="91"/>
        <v>107797</v>
      </c>
      <c r="T309" s="995"/>
      <c r="U309" s="990"/>
      <c r="V309" s="992"/>
      <c r="W309" s="993">
        <f t="shared" si="92"/>
        <v>107797</v>
      </c>
    </row>
    <row r="310" spans="1:23" s="515" customFormat="1" ht="21" customHeight="1" x14ac:dyDescent="0.4">
      <c r="A310" s="941"/>
      <c r="B310" s="514"/>
      <c r="C310" s="1523"/>
      <c r="D310" s="1084" t="s">
        <v>300</v>
      </c>
      <c r="E310" s="1496"/>
      <c r="F310" s="987"/>
      <c r="G310" s="990">
        <f>G309+G311</f>
        <v>0</v>
      </c>
      <c r="H310" s="990">
        <f t="shared" ref="H310:V310" si="106">H309+H311</f>
        <v>0</v>
      </c>
      <c r="I310" s="990">
        <f t="shared" si="106"/>
        <v>38686</v>
      </c>
      <c r="J310" s="990">
        <f t="shared" si="106"/>
        <v>0</v>
      </c>
      <c r="K310" s="990">
        <f t="shared" si="106"/>
        <v>0</v>
      </c>
      <c r="L310" s="990">
        <f t="shared" si="106"/>
        <v>0</v>
      </c>
      <c r="M310" s="990">
        <f t="shared" si="106"/>
        <v>45310</v>
      </c>
      <c r="N310" s="990">
        <f t="shared" si="106"/>
        <v>0</v>
      </c>
      <c r="O310" s="990">
        <f t="shared" si="106"/>
        <v>0</v>
      </c>
      <c r="P310" s="990">
        <f t="shared" si="106"/>
        <v>0</v>
      </c>
      <c r="Q310" s="990">
        <f t="shared" si="106"/>
        <v>0</v>
      </c>
      <c r="R310" s="992">
        <f t="shared" si="106"/>
        <v>23801</v>
      </c>
      <c r="S310" s="997">
        <f t="shared" si="91"/>
        <v>107797</v>
      </c>
      <c r="T310" s="995">
        <f t="shared" si="106"/>
        <v>0</v>
      </c>
      <c r="U310" s="990">
        <f t="shared" si="106"/>
        <v>0</v>
      </c>
      <c r="V310" s="992">
        <f t="shared" si="106"/>
        <v>0</v>
      </c>
      <c r="W310" s="993">
        <f t="shared" si="92"/>
        <v>107797</v>
      </c>
    </row>
    <row r="311" spans="1:23" s="515" customFormat="1" ht="21" customHeight="1" x14ac:dyDescent="0.4">
      <c r="A311" s="941"/>
      <c r="B311" s="514"/>
      <c r="C311" s="1523"/>
      <c r="D311" s="1084" t="s">
        <v>17</v>
      </c>
      <c r="E311" s="1528"/>
      <c r="F311" s="987"/>
      <c r="G311" s="990"/>
      <c r="H311" s="990"/>
      <c r="I311" s="990">
        <v>0</v>
      </c>
      <c r="J311" s="990"/>
      <c r="K311" s="990"/>
      <c r="L311" s="990"/>
      <c r="M311" s="990">
        <v>0</v>
      </c>
      <c r="N311" s="990"/>
      <c r="O311" s="990"/>
      <c r="P311" s="990"/>
      <c r="Q311" s="990"/>
      <c r="R311" s="992">
        <v>0</v>
      </c>
      <c r="S311" s="997">
        <f t="shared" si="91"/>
        <v>0</v>
      </c>
      <c r="T311" s="995"/>
      <c r="U311" s="990"/>
      <c r="V311" s="992"/>
      <c r="W311" s="993">
        <f t="shared" si="92"/>
        <v>0</v>
      </c>
    </row>
    <row r="312" spans="1:23" s="515" customFormat="1" ht="21" customHeight="1" x14ac:dyDescent="0.4">
      <c r="A312" s="941"/>
      <c r="B312" s="514"/>
      <c r="C312" s="1522" t="s">
        <v>666</v>
      </c>
      <c r="D312" s="1085" t="s">
        <v>300</v>
      </c>
      <c r="E312" s="1525" t="s">
        <v>341</v>
      </c>
      <c r="F312" s="987"/>
      <c r="G312" s="990"/>
      <c r="H312" s="990"/>
      <c r="I312" s="990"/>
      <c r="J312" s="990"/>
      <c r="K312" s="990"/>
      <c r="L312" s="990"/>
      <c r="M312" s="990">
        <v>60000</v>
      </c>
      <c r="N312" s="990"/>
      <c r="O312" s="990"/>
      <c r="P312" s="990"/>
      <c r="Q312" s="990"/>
      <c r="R312" s="992"/>
      <c r="S312" s="997">
        <f t="shared" si="91"/>
        <v>60000</v>
      </c>
      <c r="T312" s="995"/>
      <c r="U312" s="990"/>
      <c r="V312" s="992"/>
      <c r="W312" s="993">
        <f t="shared" si="92"/>
        <v>60000</v>
      </c>
    </row>
    <row r="313" spans="1:23" s="515" customFormat="1" ht="21" customHeight="1" x14ac:dyDescent="0.4">
      <c r="A313" s="941"/>
      <c r="B313" s="514"/>
      <c r="C313" s="1523"/>
      <c r="D313" s="1084" t="s">
        <v>300</v>
      </c>
      <c r="E313" s="1496"/>
      <c r="F313" s="987"/>
      <c r="G313" s="990">
        <f>G312+G314</f>
        <v>0</v>
      </c>
      <c r="H313" s="990">
        <f t="shared" ref="H313:V313" si="107">H312+H314</f>
        <v>0</v>
      </c>
      <c r="I313" s="990">
        <f t="shared" si="107"/>
        <v>0</v>
      </c>
      <c r="J313" s="990">
        <f t="shared" si="107"/>
        <v>0</v>
      </c>
      <c r="K313" s="990">
        <f t="shared" si="107"/>
        <v>0</v>
      </c>
      <c r="L313" s="990">
        <f t="shared" si="107"/>
        <v>0</v>
      </c>
      <c r="M313" s="990">
        <f t="shared" si="107"/>
        <v>60000</v>
      </c>
      <c r="N313" s="990">
        <f t="shared" si="107"/>
        <v>0</v>
      </c>
      <c r="O313" s="990">
        <f t="shared" si="107"/>
        <v>0</v>
      </c>
      <c r="P313" s="990">
        <f t="shared" si="107"/>
        <v>0</v>
      </c>
      <c r="Q313" s="990">
        <f t="shared" si="107"/>
        <v>0</v>
      </c>
      <c r="R313" s="990">
        <f t="shared" si="107"/>
        <v>0</v>
      </c>
      <c r="S313" s="997">
        <f t="shared" si="91"/>
        <v>60000</v>
      </c>
      <c r="T313" s="995">
        <f t="shared" si="107"/>
        <v>0</v>
      </c>
      <c r="U313" s="990">
        <f t="shared" si="107"/>
        <v>0</v>
      </c>
      <c r="V313" s="992">
        <f t="shared" si="107"/>
        <v>0</v>
      </c>
      <c r="W313" s="993">
        <f t="shared" si="92"/>
        <v>60000</v>
      </c>
    </row>
    <row r="314" spans="1:23" s="515" customFormat="1" ht="21" customHeight="1" x14ac:dyDescent="0.4">
      <c r="A314" s="941"/>
      <c r="B314" s="514"/>
      <c r="C314" s="1523"/>
      <c r="D314" s="940" t="s">
        <v>17</v>
      </c>
      <c r="E314" s="1528"/>
      <c r="F314" s="987"/>
      <c r="G314" s="990"/>
      <c r="H314" s="990"/>
      <c r="I314" s="990"/>
      <c r="J314" s="990"/>
      <c r="K314" s="990"/>
      <c r="L314" s="990"/>
      <c r="M314" s="990">
        <v>0</v>
      </c>
      <c r="N314" s="990"/>
      <c r="O314" s="990"/>
      <c r="P314" s="990"/>
      <c r="Q314" s="990"/>
      <c r="R314" s="992">
        <v>0</v>
      </c>
      <c r="S314" s="997">
        <f t="shared" si="91"/>
        <v>0</v>
      </c>
      <c r="T314" s="995"/>
      <c r="U314" s="990"/>
      <c r="V314" s="992"/>
      <c r="W314" s="993">
        <f t="shared" si="92"/>
        <v>0</v>
      </c>
    </row>
    <row r="315" spans="1:23" s="515" customFormat="1" ht="21" customHeight="1" x14ac:dyDescent="0.4">
      <c r="A315" s="941"/>
      <c r="B315" s="514"/>
      <c r="C315" s="1522" t="s">
        <v>667</v>
      </c>
      <c r="D315" s="1085" t="s">
        <v>300</v>
      </c>
      <c r="E315" s="1525" t="s">
        <v>341</v>
      </c>
      <c r="F315" s="987"/>
      <c r="G315" s="990">
        <v>7641</v>
      </c>
      <c r="H315" s="990">
        <v>796</v>
      </c>
      <c r="I315" s="990">
        <v>80682</v>
      </c>
      <c r="J315" s="990"/>
      <c r="K315" s="990"/>
      <c r="L315" s="990"/>
      <c r="M315" s="990"/>
      <c r="N315" s="990"/>
      <c r="O315" s="990"/>
      <c r="P315" s="990"/>
      <c r="Q315" s="990"/>
      <c r="R315" s="992"/>
      <c r="S315" s="997">
        <f t="shared" si="91"/>
        <v>89119</v>
      </c>
      <c r="T315" s="995"/>
      <c r="U315" s="990"/>
      <c r="V315" s="992"/>
      <c r="W315" s="993">
        <f t="shared" si="92"/>
        <v>89119</v>
      </c>
    </row>
    <row r="316" spans="1:23" s="515" customFormat="1" ht="21" customHeight="1" x14ac:dyDescent="0.4">
      <c r="A316" s="941"/>
      <c r="B316" s="514"/>
      <c r="C316" s="1523"/>
      <c r="D316" s="1084" t="s">
        <v>300</v>
      </c>
      <c r="E316" s="1496"/>
      <c r="F316" s="987"/>
      <c r="G316" s="990">
        <f>G315+G317</f>
        <v>7641</v>
      </c>
      <c r="H316" s="990">
        <f t="shared" ref="H316:V316" si="108">H315+H317</f>
        <v>796</v>
      </c>
      <c r="I316" s="990">
        <f t="shared" si="108"/>
        <v>80682</v>
      </c>
      <c r="J316" s="990">
        <f t="shared" si="108"/>
        <v>0</v>
      </c>
      <c r="K316" s="990">
        <f t="shared" si="108"/>
        <v>0</v>
      </c>
      <c r="L316" s="990">
        <f t="shared" si="108"/>
        <v>0</v>
      </c>
      <c r="M316" s="990">
        <f t="shared" si="108"/>
        <v>0</v>
      </c>
      <c r="N316" s="990">
        <f t="shared" si="108"/>
        <v>0</v>
      </c>
      <c r="O316" s="990">
        <f t="shared" si="108"/>
        <v>0</v>
      </c>
      <c r="P316" s="990">
        <f t="shared" si="108"/>
        <v>0</v>
      </c>
      <c r="Q316" s="990">
        <f t="shared" si="108"/>
        <v>0</v>
      </c>
      <c r="R316" s="992">
        <f t="shared" si="108"/>
        <v>0</v>
      </c>
      <c r="S316" s="997">
        <f t="shared" si="91"/>
        <v>89119</v>
      </c>
      <c r="T316" s="995">
        <f t="shared" si="108"/>
        <v>0</v>
      </c>
      <c r="U316" s="990">
        <f t="shared" si="108"/>
        <v>0</v>
      </c>
      <c r="V316" s="992">
        <f t="shared" si="108"/>
        <v>0</v>
      </c>
      <c r="W316" s="993">
        <f t="shared" si="92"/>
        <v>89119</v>
      </c>
    </row>
    <row r="317" spans="1:23" s="515" customFormat="1" ht="21" customHeight="1" x14ac:dyDescent="0.4">
      <c r="A317" s="941"/>
      <c r="B317" s="514"/>
      <c r="C317" s="1523"/>
      <c r="D317" s="1084" t="s">
        <v>17</v>
      </c>
      <c r="E317" s="1528"/>
      <c r="F317" s="987"/>
      <c r="G317" s="990">
        <v>0</v>
      </c>
      <c r="H317" s="990">
        <v>0</v>
      </c>
      <c r="I317" s="990">
        <v>0</v>
      </c>
      <c r="J317" s="990"/>
      <c r="K317" s="990"/>
      <c r="L317" s="990"/>
      <c r="M317" s="990"/>
      <c r="N317" s="990"/>
      <c r="O317" s="990"/>
      <c r="P317" s="990"/>
      <c r="Q317" s="990"/>
      <c r="R317" s="992">
        <v>0</v>
      </c>
      <c r="S317" s="997">
        <f t="shared" si="91"/>
        <v>0</v>
      </c>
      <c r="T317" s="995"/>
      <c r="U317" s="990"/>
      <c r="V317" s="992"/>
      <c r="W317" s="993">
        <f t="shared" si="92"/>
        <v>0</v>
      </c>
    </row>
    <row r="318" spans="1:23" s="515" customFormat="1" ht="21" customHeight="1" x14ac:dyDescent="0.4">
      <c r="A318" s="941"/>
      <c r="B318" s="514"/>
      <c r="C318" s="1522" t="s">
        <v>668</v>
      </c>
      <c r="D318" s="1084" t="s">
        <v>300</v>
      </c>
      <c r="E318" s="1525" t="s">
        <v>341</v>
      </c>
      <c r="F318" s="987"/>
      <c r="G318" s="990"/>
      <c r="H318" s="990"/>
      <c r="I318" s="990"/>
      <c r="J318" s="990"/>
      <c r="K318" s="990"/>
      <c r="L318" s="990"/>
      <c r="M318" s="990">
        <v>675000</v>
      </c>
      <c r="N318" s="990"/>
      <c r="O318" s="990"/>
      <c r="P318" s="990"/>
      <c r="Q318" s="990"/>
      <c r="R318" s="992">
        <v>325000</v>
      </c>
      <c r="S318" s="997">
        <f t="shared" si="91"/>
        <v>1000000</v>
      </c>
      <c r="T318" s="995"/>
      <c r="U318" s="990"/>
      <c r="V318" s="992"/>
      <c r="W318" s="993">
        <f t="shared" si="92"/>
        <v>1000000</v>
      </c>
    </row>
    <row r="319" spans="1:23" s="515" customFormat="1" ht="21" customHeight="1" x14ac:dyDescent="0.4">
      <c r="A319" s="941"/>
      <c r="B319" s="514"/>
      <c r="C319" s="1523"/>
      <c r="D319" s="1084" t="s">
        <v>300</v>
      </c>
      <c r="E319" s="1496"/>
      <c r="F319" s="987"/>
      <c r="G319" s="990">
        <f>G318+G320</f>
        <v>0</v>
      </c>
      <c r="H319" s="990">
        <f t="shared" ref="H319:V319" si="109">H318+H320</f>
        <v>0</v>
      </c>
      <c r="I319" s="990">
        <f t="shared" si="109"/>
        <v>0</v>
      </c>
      <c r="J319" s="990">
        <f t="shared" si="109"/>
        <v>0</v>
      </c>
      <c r="K319" s="990">
        <f t="shared" si="109"/>
        <v>0</v>
      </c>
      <c r="L319" s="990">
        <f t="shared" si="109"/>
        <v>0</v>
      </c>
      <c r="M319" s="990">
        <f t="shared" si="109"/>
        <v>675000</v>
      </c>
      <c r="N319" s="990">
        <f t="shared" si="109"/>
        <v>0</v>
      </c>
      <c r="O319" s="990">
        <f t="shared" si="109"/>
        <v>0</v>
      </c>
      <c r="P319" s="990">
        <f t="shared" si="109"/>
        <v>0</v>
      </c>
      <c r="Q319" s="990">
        <f t="shared" si="109"/>
        <v>0</v>
      </c>
      <c r="R319" s="992">
        <f t="shared" si="109"/>
        <v>325000</v>
      </c>
      <c r="S319" s="997">
        <f t="shared" si="91"/>
        <v>1000000</v>
      </c>
      <c r="T319" s="995">
        <f t="shared" si="109"/>
        <v>0</v>
      </c>
      <c r="U319" s="990">
        <f t="shared" si="109"/>
        <v>0</v>
      </c>
      <c r="V319" s="992">
        <f t="shared" si="109"/>
        <v>0</v>
      </c>
      <c r="W319" s="993">
        <f t="shared" si="92"/>
        <v>1000000</v>
      </c>
    </row>
    <row r="320" spans="1:23" s="515" customFormat="1" ht="21" customHeight="1" x14ac:dyDescent="0.4">
      <c r="A320" s="941"/>
      <c r="B320" s="514"/>
      <c r="C320" s="1523"/>
      <c r="D320" s="940" t="s">
        <v>17</v>
      </c>
      <c r="E320" s="1528"/>
      <c r="F320" s="987"/>
      <c r="G320" s="1013"/>
      <c r="H320" s="1013"/>
      <c r="I320" s="1013">
        <v>0</v>
      </c>
      <c r="J320" s="1013"/>
      <c r="K320" s="1013"/>
      <c r="L320" s="1013"/>
      <c r="M320" s="1013">
        <v>0</v>
      </c>
      <c r="N320" s="1013"/>
      <c r="O320" s="1013"/>
      <c r="P320" s="1013"/>
      <c r="Q320" s="1013"/>
      <c r="R320" s="1038">
        <v>0</v>
      </c>
      <c r="S320" s="997">
        <f t="shared" si="91"/>
        <v>0</v>
      </c>
      <c r="T320" s="1086"/>
      <c r="U320" s="1013"/>
      <c r="V320" s="1038"/>
      <c r="W320" s="993">
        <f t="shared" si="92"/>
        <v>0</v>
      </c>
    </row>
    <row r="321" spans="1:32" s="515" customFormat="1" ht="21" customHeight="1" x14ac:dyDescent="0.4">
      <c r="A321" s="941"/>
      <c r="B321" s="514"/>
      <c r="C321" s="1522" t="s">
        <v>669</v>
      </c>
      <c r="D321" s="1085" t="s">
        <v>300</v>
      </c>
      <c r="E321" s="1525" t="s">
        <v>341</v>
      </c>
      <c r="F321" s="987"/>
      <c r="G321" s="990"/>
      <c r="H321" s="990"/>
      <c r="I321" s="990">
        <v>20833</v>
      </c>
      <c r="J321" s="990"/>
      <c r="K321" s="990"/>
      <c r="L321" s="990"/>
      <c r="M321" s="990">
        <v>146667</v>
      </c>
      <c r="N321" s="990"/>
      <c r="O321" s="990"/>
      <c r="P321" s="990"/>
      <c r="Q321" s="990"/>
      <c r="R321" s="992">
        <v>82500</v>
      </c>
      <c r="S321" s="997">
        <f t="shared" si="91"/>
        <v>250000</v>
      </c>
      <c r="T321" s="995"/>
      <c r="U321" s="990"/>
      <c r="V321" s="992"/>
      <c r="W321" s="993">
        <f t="shared" si="92"/>
        <v>250000</v>
      </c>
    </row>
    <row r="322" spans="1:32" s="515" customFormat="1" ht="21" customHeight="1" x14ac:dyDescent="0.4">
      <c r="A322" s="941"/>
      <c r="B322" s="514"/>
      <c r="C322" s="1523"/>
      <c r="D322" s="1084" t="s">
        <v>300</v>
      </c>
      <c r="E322" s="1496"/>
      <c r="F322" s="987"/>
      <c r="G322" s="990">
        <f>G321+G323</f>
        <v>0</v>
      </c>
      <c r="H322" s="990">
        <f t="shared" ref="H322:U322" si="110">H321+H323</f>
        <v>0</v>
      </c>
      <c r="I322" s="990">
        <f t="shared" si="110"/>
        <v>20833</v>
      </c>
      <c r="J322" s="990">
        <f t="shared" si="110"/>
        <v>0</v>
      </c>
      <c r="K322" s="990">
        <f t="shared" si="110"/>
        <v>0</v>
      </c>
      <c r="L322" s="990">
        <f t="shared" si="110"/>
        <v>0</v>
      </c>
      <c r="M322" s="990">
        <f t="shared" si="110"/>
        <v>146667</v>
      </c>
      <c r="N322" s="990">
        <f t="shared" si="110"/>
        <v>0</v>
      </c>
      <c r="O322" s="990">
        <f t="shared" si="110"/>
        <v>0</v>
      </c>
      <c r="P322" s="990">
        <f t="shared" si="110"/>
        <v>0</v>
      </c>
      <c r="Q322" s="990">
        <f t="shared" si="110"/>
        <v>0</v>
      </c>
      <c r="R322" s="992">
        <f t="shared" si="110"/>
        <v>82500</v>
      </c>
      <c r="S322" s="997">
        <f t="shared" si="91"/>
        <v>250000</v>
      </c>
      <c r="T322" s="995">
        <f t="shared" si="110"/>
        <v>0</v>
      </c>
      <c r="U322" s="990">
        <f t="shared" si="110"/>
        <v>0</v>
      </c>
      <c r="V322" s="992">
        <f>V321+V323</f>
        <v>0</v>
      </c>
      <c r="W322" s="993">
        <f t="shared" si="92"/>
        <v>250000</v>
      </c>
    </row>
    <row r="323" spans="1:32" s="515" customFormat="1" ht="21" customHeight="1" x14ac:dyDescent="0.4">
      <c r="A323" s="941"/>
      <c r="B323" s="514"/>
      <c r="C323" s="1523"/>
      <c r="D323" s="940" t="s">
        <v>17</v>
      </c>
      <c r="E323" s="1528"/>
      <c r="F323" s="987"/>
      <c r="G323" s="990"/>
      <c r="H323" s="990"/>
      <c r="I323" s="990">
        <v>0</v>
      </c>
      <c r="J323" s="990"/>
      <c r="K323" s="990"/>
      <c r="L323" s="990"/>
      <c r="M323" s="990">
        <v>0</v>
      </c>
      <c r="N323" s="990"/>
      <c r="O323" s="990"/>
      <c r="P323" s="990"/>
      <c r="Q323" s="990"/>
      <c r="R323" s="992">
        <v>0</v>
      </c>
      <c r="S323" s="997">
        <f t="shared" si="91"/>
        <v>0</v>
      </c>
      <c r="T323" s="995"/>
      <c r="U323" s="990"/>
      <c r="V323" s="992"/>
      <c r="W323" s="993">
        <f t="shared" si="92"/>
        <v>0</v>
      </c>
    </row>
    <row r="324" spans="1:32" s="515" customFormat="1" ht="21" customHeight="1" x14ac:dyDescent="0.4">
      <c r="A324" s="941"/>
      <c r="B324" s="514"/>
      <c r="C324" s="1522" t="s">
        <v>670</v>
      </c>
      <c r="D324" s="1085" t="s">
        <v>300</v>
      </c>
      <c r="E324" s="1525" t="s">
        <v>341</v>
      </c>
      <c r="F324" s="987"/>
      <c r="G324" s="990"/>
      <c r="H324" s="990"/>
      <c r="I324" s="990">
        <v>12204</v>
      </c>
      <c r="J324" s="990"/>
      <c r="K324" s="990"/>
      <c r="L324" s="990"/>
      <c r="M324" s="990">
        <v>88296</v>
      </c>
      <c r="N324" s="990"/>
      <c r="O324" s="990"/>
      <c r="P324" s="990"/>
      <c r="Q324" s="990"/>
      <c r="R324" s="992">
        <v>49500</v>
      </c>
      <c r="S324" s="997">
        <f t="shared" si="91"/>
        <v>150000</v>
      </c>
      <c r="T324" s="995"/>
      <c r="U324" s="990"/>
      <c r="V324" s="992"/>
      <c r="W324" s="993">
        <f t="shared" si="92"/>
        <v>150000</v>
      </c>
    </row>
    <row r="325" spans="1:32" s="515" customFormat="1" ht="21" customHeight="1" x14ac:dyDescent="0.4">
      <c r="A325" s="941"/>
      <c r="B325" s="514"/>
      <c r="C325" s="1523"/>
      <c r="D325" s="1084" t="s">
        <v>300</v>
      </c>
      <c r="E325" s="1496"/>
      <c r="F325" s="987"/>
      <c r="G325" s="990">
        <f>G324+G326</f>
        <v>0</v>
      </c>
      <c r="H325" s="990">
        <f t="shared" ref="H325:V325" si="111">H324+H326</f>
        <v>0</v>
      </c>
      <c r="I325" s="990">
        <f t="shared" si="111"/>
        <v>12204</v>
      </c>
      <c r="J325" s="990">
        <f t="shared" si="111"/>
        <v>0</v>
      </c>
      <c r="K325" s="990">
        <f t="shared" si="111"/>
        <v>0</v>
      </c>
      <c r="L325" s="990">
        <f t="shared" si="111"/>
        <v>0</v>
      </c>
      <c r="M325" s="990">
        <f t="shared" si="111"/>
        <v>88296</v>
      </c>
      <c r="N325" s="990">
        <f t="shared" si="111"/>
        <v>0</v>
      </c>
      <c r="O325" s="990">
        <f t="shared" si="111"/>
        <v>0</v>
      </c>
      <c r="P325" s="990">
        <f t="shared" si="111"/>
        <v>0</v>
      </c>
      <c r="Q325" s="990">
        <f t="shared" si="111"/>
        <v>0</v>
      </c>
      <c r="R325" s="992">
        <f t="shared" si="111"/>
        <v>49500</v>
      </c>
      <c r="S325" s="997">
        <f t="shared" si="91"/>
        <v>150000</v>
      </c>
      <c r="T325" s="995">
        <f t="shared" si="111"/>
        <v>0</v>
      </c>
      <c r="U325" s="990">
        <f t="shared" si="111"/>
        <v>0</v>
      </c>
      <c r="V325" s="992">
        <f t="shared" si="111"/>
        <v>0</v>
      </c>
      <c r="W325" s="993">
        <f t="shared" si="92"/>
        <v>150000</v>
      </c>
    </row>
    <row r="326" spans="1:32" s="515" customFormat="1" ht="21" customHeight="1" x14ac:dyDescent="0.4">
      <c r="A326" s="941"/>
      <c r="B326" s="514"/>
      <c r="C326" s="1523"/>
      <c r="D326" s="940" t="s">
        <v>17</v>
      </c>
      <c r="E326" s="1528"/>
      <c r="F326" s="987"/>
      <c r="G326" s="1013"/>
      <c r="H326" s="1013"/>
      <c r="I326" s="1013">
        <v>0</v>
      </c>
      <c r="J326" s="1013"/>
      <c r="K326" s="1013"/>
      <c r="L326" s="1013"/>
      <c r="M326" s="1013">
        <v>0</v>
      </c>
      <c r="N326" s="1013"/>
      <c r="O326" s="1013"/>
      <c r="P326" s="1013"/>
      <c r="Q326" s="1013"/>
      <c r="R326" s="1038">
        <v>0</v>
      </c>
      <c r="S326" s="997">
        <f t="shared" si="91"/>
        <v>0</v>
      </c>
      <c r="T326" s="1086"/>
      <c r="U326" s="1013"/>
      <c r="V326" s="1038"/>
      <c r="W326" s="993">
        <f t="shared" si="92"/>
        <v>0</v>
      </c>
    </row>
    <row r="327" spans="1:32" s="515" customFormat="1" ht="21" customHeight="1" x14ac:dyDescent="0.4">
      <c r="A327" s="941"/>
      <c r="B327" s="514"/>
      <c r="C327" s="1522" t="s">
        <v>682</v>
      </c>
      <c r="D327" s="1085" t="s">
        <v>300</v>
      </c>
      <c r="E327" s="1525" t="s">
        <v>341</v>
      </c>
      <c r="F327" s="987"/>
      <c r="G327" s="1013">
        <v>35260</v>
      </c>
      <c r="H327" s="1013">
        <v>7758</v>
      </c>
      <c r="I327" s="1013"/>
      <c r="J327" s="1013"/>
      <c r="K327" s="1013"/>
      <c r="L327" s="1013"/>
      <c r="M327" s="1013"/>
      <c r="N327" s="1013"/>
      <c r="O327" s="1013"/>
      <c r="P327" s="1013"/>
      <c r="Q327" s="1013"/>
      <c r="R327" s="1038"/>
      <c r="S327" s="997">
        <f t="shared" si="91"/>
        <v>43018</v>
      </c>
      <c r="T327" s="1086"/>
      <c r="U327" s="1013"/>
      <c r="V327" s="1038"/>
      <c r="W327" s="993">
        <f t="shared" si="92"/>
        <v>43018</v>
      </c>
    </row>
    <row r="328" spans="1:32" s="515" customFormat="1" ht="21" customHeight="1" x14ac:dyDescent="0.4">
      <c r="A328" s="941"/>
      <c r="B328" s="514"/>
      <c r="C328" s="1523"/>
      <c r="D328" s="1084" t="s">
        <v>300</v>
      </c>
      <c r="E328" s="1496"/>
      <c r="F328" s="987"/>
      <c r="G328" s="990">
        <f>G327+G329</f>
        <v>35260</v>
      </c>
      <c r="H328" s="990">
        <f t="shared" ref="H328:R328" si="112">H327+H329</f>
        <v>7758</v>
      </c>
      <c r="I328" s="990">
        <f t="shared" si="112"/>
        <v>0</v>
      </c>
      <c r="J328" s="990">
        <f t="shared" si="112"/>
        <v>0</v>
      </c>
      <c r="K328" s="990">
        <f t="shared" si="112"/>
        <v>0</v>
      </c>
      <c r="L328" s="990">
        <f t="shared" si="112"/>
        <v>0</v>
      </c>
      <c r="M328" s="990">
        <f t="shared" si="112"/>
        <v>0</v>
      </c>
      <c r="N328" s="990">
        <f t="shared" si="112"/>
        <v>0</v>
      </c>
      <c r="O328" s="990">
        <f t="shared" si="112"/>
        <v>0</v>
      </c>
      <c r="P328" s="990">
        <f t="shared" si="112"/>
        <v>0</v>
      </c>
      <c r="Q328" s="990">
        <f t="shared" si="112"/>
        <v>0</v>
      </c>
      <c r="R328" s="992">
        <f t="shared" si="112"/>
        <v>0</v>
      </c>
      <c r="S328" s="997">
        <f t="shared" si="91"/>
        <v>43018</v>
      </c>
      <c r="T328" s="995">
        <f>T327+T329</f>
        <v>0</v>
      </c>
      <c r="U328" s="990">
        <f>U327+U329</f>
        <v>0</v>
      </c>
      <c r="V328" s="992">
        <f>V327+V329</f>
        <v>0</v>
      </c>
      <c r="W328" s="993">
        <f t="shared" si="92"/>
        <v>43018</v>
      </c>
    </row>
    <row r="329" spans="1:32" s="515" customFormat="1" ht="21" customHeight="1" x14ac:dyDescent="0.4">
      <c r="A329" s="941"/>
      <c r="B329" s="514"/>
      <c r="C329" s="1523"/>
      <c r="D329" s="940" t="s">
        <v>17</v>
      </c>
      <c r="E329" s="1528"/>
      <c r="F329" s="987"/>
      <c r="G329" s="1013">
        <v>0</v>
      </c>
      <c r="H329" s="1013">
        <v>0</v>
      </c>
      <c r="I329" s="1013"/>
      <c r="J329" s="1013"/>
      <c r="K329" s="1013"/>
      <c r="L329" s="1013"/>
      <c r="M329" s="1013"/>
      <c r="N329" s="1013"/>
      <c r="O329" s="1013"/>
      <c r="P329" s="1013"/>
      <c r="Q329" s="1013"/>
      <c r="R329" s="1038"/>
      <c r="S329" s="997">
        <f t="shared" si="91"/>
        <v>0</v>
      </c>
      <c r="T329" s="1086"/>
      <c r="U329" s="1013"/>
      <c r="V329" s="1038"/>
      <c r="W329" s="993">
        <f t="shared" si="92"/>
        <v>0</v>
      </c>
    </row>
    <row r="330" spans="1:32" s="515" customFormat="1" ht="21" customHeight="1" x14ac:dyDescent="0.4">
      <c r="A330" s="941"/>
      <c r="B330" s="514"/>
      <c r="C330" s="1522" t="s">
        <v>671</v>
      </c>
      <c r="D330" s="1084" t="s">
        <v>300</v>
      </c>
      <c r="E330" s="1525" t="s">
        <v>341</v>
      </c>
      <c r="F330" s="987"/>
      <c r="G330" s="990">
        <v>1494</v>
      </c>
      <c r="H330" s="990">
        <v>296</v>
      </c>
      <c r="I330" s="990">
        <v>5051</v>
      </c>
      <c r="J330" s="990"/>
      <c r="K330" s="990"/>
      <c r="L330" s="990"/>
      <c r="M330" s="990">
        <v>2159</v>
      </c>
      <c r="N330" s="990"/>
      <c r="O330" s="990"/>
      <c r="P330" s="990"/>
      <c r="Q330" s="990"/>
      <c r="R330" s="992"/>
      <c r="S330" s="997">
        <f t="shared" si="91"/>
        <v>9000</v>
      </c>
      <c r="T330" s="995"/>
      <c r="U330" s="990"/>
      <c r="V330" s="992"/>
      <c r="W330" s="993">
        <f t="shared" si="92"/>
        <v>9000</v>
      </c>
    </row>
    <row r="331" spans="1:32" s="515" customFormat="1" ht="21" customHeight="1" x14ac:dyDescent="0.4">
      <c r="A331" s="941"/>
      <c r="B331" s="514"/>
      <c r="C331" s="1523"/>
      <c r="D331" s="1084" t="s">
        <v>300</v>
      </c>
      <c r="E331" s="1526"/>
      <c r="F331" s="987"/>
      <c r="G331" s="990">
        <f t="shared" ref="G331:R331" si="113">G330+G332</f>
        <v>1494</v>
      </c>
      <c r="H331" s="990">
        <f t="shared" si="113"/>
        <v>296</v>
      </c>
      <c r="I331" s="990">
        <f t="shared" si="113"/>
        <v>5051</v>
      </c>
      <c r="J331" s="990">
        <f t="shared" si="113"/>
        <v>0</v>
      </c>
      <c r="K331" s="990">
        <f t="shared" si="113"/>
        <v>0</v>
      </c>
      <c r="L331" s="990">
        <f t="shared" si="113"/>
        <v>0</v>
      </c>
      <c r="M331" s="990">
        <f t="shared" si="113"/>
        <v>2159</v>
      </c>
      <c r="N331" s="990">
        <f t="shared" si="113"/>
        <v>0</v>
      </c>
      <c r="O331" s="990">
        <f t="shared" si="113"/>
        <v>0</v>
      </c>
      <c r="P331" s="990">
        <f t="shared" si="113"/>
        <v>0</v>
      </c>
      <c r="Q331" s="990">
        <f t="shared" si="113"/>
        <v>0</v>
      </c>
      <c r="R331" s="992">
        <f t="shared" si="113"/>
        <v>0</v>
      </c>
      <c r="S331" s="997">
        <f t="shared" si="91"/>
        <v>9000</v>
      </c>
      <c r="T331" s="995">
        <f>T330+T332</f>
        <v>0</v>
      </c>
      <c r="U331" s="990">
        <f>U330+U332</f>
        <v>0</v>
      </c>
      <c r="V331" s="992">
        <f>V330+V332</f>
        <v>0</v>
      </c>
      <c r="W331" s="993">
        <f t="shared" si="92"/>
        <v>9000</v>
      </c>
    </row>
    <row r="332" spans="1:32" s="515" customFormat="1" ht="21" customHeight="1" x14ac:dyDescent="0.4">
      <c r="A332" s="941"/>
      <c r="B332" s="514"/>
      <c r="C332" s="1523"/>
      <c r="D332" s="1084" t="s">
        <v>17</v>
      </c>
      <c r="E332" s="1535"/>
      <c r="F332" s="987"/>
      <c r="G332" s="988">
        <v>0</v>
      </c>
      <c r="H332" s="988">
        <v>0</v>
      </c>
      <c r="I332" s="988">
        <v>0</v>
      </c>
      <c r="J332" s="988"/>
      <c r="K332" s="988"/>
      <c r="L332" s="988"/>
      <c r="M332" s="988">
        <v>0</v>
      </c>
      <c r="N332" s="988">
        <v>0</v>
      </c>
      <c r="O332" s="988"/>
      <c r="P332" s="988"/>
      <c r="Q332" s="988"/>
      <c r="R332" s="991"/>
      <c r="S332" s="997">
        <f t="shared" si="91"/>
        <v>0</v>
      </c>
      <c r="T332" s="994"/>
      <c r="U332" s="989"/>
      <c r="V332" s="991"/>
      <c r="W332" s="993">
        <f t="shared" si="92"/>
        <v>0</v>
      </c>
    </row>
    <row r="333" spans="1:32" s="515" customFormat="1" ht="21" customHeight="1" x14ac:dyDescent="0.4">
      <c r="A333" s="941"/>
      <c r="B333" s="514"/>
      <c r="C333" s="1522" t="s">
        <v>710</v>
      </c>
      <c r="D333" s="1084" t="s">
        <v>300</v>
      </c>
      <c r="E333" s="1525" t="s">
        <v>341</v>
      </c>
      <c r="F333" s="987"/>
      <c r="G333" s="988"/>
      <c r="H333" s="988"/>
      <c r="I333" s="988"/>
      <c r="J333" s="988"/>
      <c r="K333" s="988"/>
      <c r="L333" s="988"/>
      <c r="M333" s="988"/>
      <c r="N333" s="988"/>
      <c r="O333" s="988"/>
      <c r="P333" s="988"/>
      <c r="Q333" s="988"/>
      <c r="R333" s="991"/>
      <c r="S333" s="997">
        <f t="shared" si="91"/>
        <v>0</v>
      </c>
      <c r="T333" s="994"/>
      <c r="U333" s="989"/>
      <c r="V333" s="991"/>
      <c r="W333" s="993">
        <f t="shared" si="92"/>
        <v>0</v>
      </c>
    </row>
    <row r="334" spans="1:32" s="515" customFormat="1" ht="21" customHeight="1" x14ac:dyDescent="0.4">
      <c r="A334" s="941"/>
      <c r="B334" s="514"/>
      <c r="C334" s="1523"/>
      <c r="D334" s="1084" t="s">
        <v>300</v>
      </c>
      <c r="E334" s="1526"/>
      <c r="F334" s="987"/>
      <c r="G334" s="990">
        <f>G333+G335</f>
        <v>0</v>
      </c>
      <c r="H334" s="990">
        <f t="shared" ref="H334:V334" si="114">H333+H335</f>
        <v>0</v>
      </c>
      <c r="I334" s="990">
        <f t="shared" si="114"/>
        <v>17500</v>
      </c>
      <c r="J334" s="990">
        <f t="shared" si="114"/>
        <v>0</v>
      </c>
      <c r="K334" s="990">
        <f t="shared" si="114"/>
        <v>0</v>
      </c>
      <c r="L334" s="990">
        <f t="shared" si="114"/>
        <v>0</v>
      </c>
      <c r="M334" s="990">
        <f t="shared" si="114"/>
        <v>0</v>
      </c>
      <c r="N334" s="990">
        <f t="shared" si="114"/>
        <v>0</v>
      </c>
      <c r="O334" s="990">
        <f t="shared" si="114"/>
        <v>0</v>
      </c>
      <c r="P334" s="990">
        <f t="shared" si="114"/>
        <v>0</v>
      </c>
      <c r="Q334" s="990">
        <f t="shared" si="114"/>
        <v>290005</v>
      </c>
      <c r="R334" s="992">
        <f t="shared" si="114"/>
        <v>5400</v>
      </c>
      <c r="S334" s="997">
        <f t="shared" ref="S334:S335" si="115">SUM(G334:R334)</f>
        <v>312905</v>
      </c>
      <c r="T334" s="995">
        <f t="shared" si="114"/>
        <v>0</v>
      </c>
      <c r="U334" s="990">
        <f t="shared" si="114"/>
        <v>0</v>
      </c>
      <c r="V334" s="992">
        <f t="shared" si="114"/>
        <v>0</v>
      </c>
      <c r="W334" s="993">
        <f t="shared" ref="W334:W335" si="116">SUM(S334:V334)</f>
        <v>312905</v>
      </c>
    </row>
    <row r="335" spans="1:32" s="515" customFormat="1" ht="21" customHeight="1" thickBot="1" x14ac:dyDescent="0.45">
      <c r="A335" s="1353"/>
      <c r="B335" s="1354"/>
      <c r="C335" s="1524"/>
      <c r="D335" s="1454" t="s">
        <v>17</v>
      </c>
      <c r="E335" s="1527"/>
      <c r="F335" s="1455"/>
      <c r="G335" s="1456"/>
      <c r="H335" s="1456"/>
      <c r="I335" s="1456">
        <v>17500</v>
      </c>
      <c r="J335" s="1456"/>
      <c r="K335" s="1456"/>
      <c r="L335" s="1456"/>
      <c r="M335" s="1456"/>
      <c r="N335" s="1456"/>
      <c r="O335" s="1456"/>
      <c r="P335" s="1456"/>
      <c r="Q335" s="1456">
        <v>290005</v>
      </c>
      <c r="R335" s="1457">
        <v>5400</v>
      </c>
      <c r="S335" s="1458">
        <f t="shared" si="115"/>
        <v>312905</v>
      </c>
      <c r="T335" s="1459"/>
      <c r="U335" s="1460"/>
      <c r="V335" s="1457"/>
      <c r="W335" s="1461">
        <f t="shared" si="116"/>
        <v>312905</v>
      </c>
      <c r="X335" s="305"/>
      <c r="Y335" s="305"/>
      <c r="Z335" s="305"/>
      <c r="AA335" s="305"/>
      <c r="AB335" s="305"/>
      <c r="AC335" s="305"/>
      <c r="AD335" s="305"/>
      <c r="AE335" s="305"/>
      <c r="AF335" s="305"/>
    </row>
    <row r="336" spans="1:32" ht="21" customHeight="1" thickTop="1" thickBot="1" x14ac:dyDescent="0.4">
      <c r="A336" s="348"/>
      <c r="B336" s="348"/>
      <c r="C336" s="348" t="s">
        <v>374</v>
      </c>
      <c r="D336" s="942" t="s">
        <v>300</v>
      </c>
      <c r="E336" s="1350"/>
      <c r="F336" s="350">
        <f>SUM(F9:F264)</f>
        <v>104</v>
      </c>
      <c r="G336" s="1351">
        <f>SUM(G9+G12+G15+G18+G21+G24+G27+G30+G33+G36+G39+G42+G45+G48+G51+G54+G57+G60+G63+G66+G69+G72+G75+G78+G81+G84+G87+G90+G93+G96+G99+G102+G105+G108+G111+G114+G117+G120+G123+G126+G129+G132+G135+G138+G141+G144+G147+G150+G153+G156+G159+G162+G165+G168+G171+G174+G177+G180+G183+G186+G189+G192+G195+G198+G201+G204+G207+G210+G213+G216+G219+G222+G225+G228+G231+G234+G237+G240+G243+G246+G249+G252+G255+G258+G261+G264+G267+G270+G273+G276+G279+G282+G285+G288+G291+G294+G297+G300+G303+G306+G309+G312+G315+G318+G321+G324+G327+G330+G333)</f>
        <v>202869</v>
      </c>
      <c r="H336" s="1351">
        <f t="shared" ref="H336:W338" si="117">SUM(H9+H12+H15+H18+H21+H24+H27+H30+H33+H36+H39+H42+H45+H48+H51+H54+H57+H60+H63+H66+H69+H72+H75+H78+H81+H84+H87+H90+H93+H96+H99+H102+H105+H108+H111+H114+H117+H120+H123+H126+H129+H132+H135+H138+H141+H144+H147+H150+H153+H156+H159+H162+H165+H168+H171+H174+H177+H180+H183+H186+H189+H192+H195+H198+H201+H204+H207+H210+H213+H216+H219+H222+H225+H228+H231+H234+H237+H240+H243+H246+H249+H252+H255+H258+H261+H264+H267+H270+H273+H276+H279+H282+H285+H288+H291+H294+H297+H300+H303+H306+H309+H312+H315+H318+H321+H324+H327+H330+H333)</f>
        <v>41399</v>
      </c>
      <c r="I336" s="1351">
        <f t="shared" si="117"/>
        <v>991759</v>
      </c>
      <c r="J336" s="1351">
        <f t="shared" si="117"/>
        <v>51513</v>
      </c>
      <c r="K336" s="1351">
        <f t="shared" si="117"/>
        <v>218271</v>
      </c>
      <c r="L336" s="1351">
        <f t="shared" si="117"/>
        <v>223758</v>
      </c>
      <c r="M336" s="1351">
        <f t="shared" si="117"/>
        <v>1144942</v>
      </c>
      <c r="N336" s="1351">
        <f t="shared" si="117"/>
        <v>235039</v>
      </c>
      <c r="O336" s="1351">
        <f t="shared" si="117"/>
        <v>0</v>
      </c>
      <c r="P336" s="1351">
        <f t="shared" si="117"/>
        <v>32574</v>
      </c>
      <c r="Q336" s="1351">
        <f t="shared" si="117"/>
        <v>0</v>
      </c>
      <c r="R336" s="1352">
        <f t="shared" si="117"/>
        <v>1334305</v>
      </c>
      <c r="S336" s="1355">
        <f>SUM(G336:R336)</f>
        <v>4476429</v>
      </c>
      <c r="T336" s="999">
        <f t="shared" si="117"/>
        <v>0</v>
      </c>
      <c r="U336" s="999">
        <f t="shared" si="117"/>
        <v>0</v>
      </c>
      <c r="V336" s="1115">
        <f t="shared" si="117"/>
        <v>997978</v>
      </c>
      <c r="W336" s="1356">
        <f t="shared" si="117"/>
        <v>5474407</v>
      </c>
    </row>
    <row r="337" spans="1:32" ht="21" customHeight="1" thickTop="1" thickBot="1" x14ac:dyDescent="0.4">
      <c r="A337" s="1057"/>
      <c r="B337" s="1058"/>
      <c r="C337" s="348" t="s">
        <v>374</v>
      </c>
      <c r="D337" s="942" t="s">
        <v>300</v>
      </c>
      <c r="E337" s="349"/>
      <c r="F337" s="350"/>
      <c r="G337" s="1351">
        <f>SUM(G10+G13+G16+G19+G22+G25+G28+G31+G34+G37+G40+G43+G46+G49+G52+G55+G58+G61+G64+G67+G70+G73+G76+G79+G82+G85+G88+G91+G94+G97+G100+G103+G106+G109+G112+G115+G118+G121+G124+G127+G130+G133+G136+G139+G142+G145+G148+G151+G154+G157+G160+G163+G166+G169+G172+G175+G178+G181+G184+G187+G190+G193+G196+G199+G202+G205+G208+G211+G214+G217+G220+G223+G226+G229+G232+G235+G238+G241+G244+G247+G250+G253+G256+G259+G262+G265+G268+G271+G274+G277+G280+G283+G286+G289+G292+G295+G298+G301+G304+G307+G310+G313+G316+G319+G322+G325+G328+G331+G334)</f>
        <v>187219</v>
      </c>
      <c r="H337" s="1351">
        <f t="shared" ref="H337:S337" si="118">SUM(H10+H13+H16+H19+H22+H25+H28+H31+H34+H37+H40+H43+H46+H49+H52+H55+H58+H61+H64+H67+H70+H73+H76+H79+H82+H85+H88+H91+H94+H97+H100+H103+H106+H109+H112+H115+H118+H121+H124+H127+H130+H133+H136+H139+H142+H145+H148+H151+H154+H157+H160+H163+H166+H169+H172+H175+H178+H181+H184+H187+H190+H193+H196+H199+H202+H205+H208+H211+H214+H217+H220+H223+H226+H229+H232+H235+H238+H241+H244+H247+H250+H253+H256+H259+H262+H265+H268+H271+H274+H277+H280+H283+H286+H289+H292+H295+H298+H301+H304+H307+H310+H313+H316+H319+H322+H325+H328+H331+H334)</f>
        <v>38399</v>
      </c>
      <c r="I337" s="1351">
        <f t="shared" si="118"/>
        <v>1003282</v>
      </c>
      <c r="J337" s="1351">
        <f t="shared" si="118"/>
        <v>43413</v>
      </c>
      <c r="K337" s="1351">
        <f t="shared" si="118"/>
        <v>236921</v>
      </c>
      <c r="L337" s="1351">
        <f t="shared" si="118"/>
        <v>232687</v>
      </c>
      <c r="M337" s="1351">
        <f t="shared" si="118"/>
        <v>1144942</v>
      </c>
      <c r="N337" s="1351">
        <f t="shared" si="118"/>
        <v>278190</v>
      </c>
      <c r="O337" s="1351">
        <f t="shared" si="118"/>
        <v>0</v>
      </c>
      <c r="P337" s="1351">
        <f t="shared" si="118"/>
        <v>32574</v>
      </c>
      <c r="Q337" s="1351">
        <f t="shared" si="118"/>
        <v>290005</v>
      </c>
      <c r="R337" s="1352">
        <f t="shared" si="118"/>
        <v>1302541</v>
      </c>
      <c r="S337" s="1355">
        <f t="shared" si="118"/>
        <v>4790173</v>
      </c>
      <c r="T337" s="999">
        <f t="shared" si="117"/>
        <v>0</v>
      </c>
      <c r="U337" s="999">
        <f t="shared" si="117"/>
        <v>0</v>
      </c>
      <c r="V337" s="1115">
        <f t="shared" si="117"/>
        <v>997978</v>
      </c>
      <c r="W337" s="1356">
        <f t="shared" si="117"/>
        <v>5788151</v>
      </c>
      <c r="X337" s="1093"/>
      <c r="Y337" s="1093"/>
      <c r="Z337" s="1093"/>
      <c r="AA337" s="1093"/>
      <c r="AB337" s="1093"/>
      <c r="AC337" s="1093"/>
      <c r="AD337" s="1093"/>
      <c r="AE337" s="1093"/>
      <c r="AF337" s="1093"/>
    </row>
    <row r="338" spans="1:32" s="512" customFormat="1" ht="21" customHeight="1" thickTop="1" thickBot="1" x14ac:dyDescent="0.45">
      <c r="A338" s="1462"/>
      <c r="B338" s="1463"/>
      <c r="C338" s="1464" t="s">
        <v>374</v>
      </c>
      <c r="D338" s="1465" t="s">
        <v>17</v>
      </c>
      <c r="E338" s="1466"/>
      <c r="F338" s="1467"/>
      <c r="G338" s="1468">
        <f>SUM(G11+G14+G17+G20+G23+G26+G29+G32+G35+G38+G41+G44+G47+G50+G53+G56+G59+G62+G65+G68+G71+G74+G77+G80+G83+G86+G89+G92+G95+G98+G101+G104+G107+G110+G113+G116+G119+G122+G125+G128+G131+G134+G137+G140+G143+G146+G149+G152+G155+G158+G161+G164+G167+G170+G173+G176+G179+G182+G185+G188+G191+G194+G197+G200+G203+G206+G209+G212+G215+G218+G221+G224+G227+G230+G233+G236+G239+G242+G245+G248+G251+G254+G257+G260+G263+G266+G269+G272+G275+G278+G281+G284+G287+G290+G293+G296+G299+G302+G305+G308+G311+G314+G317+G320+G323+G326+G329+G332+G335)</f>
        <v>-15650</v>
      </c>
      <c r="H338" s="1468">
        <f t="shared" ref="H338:S338" si="119">SUM(H11+H14+H17+H20+H23+H26+H29+H32+H35+H38+H41+H44+H47+H50+H53+H56+H59+H62+H65+H68+H71+H74+H77+H80+H83+H86+H89+H92+H95+H98+H101+H104+H107+H110+H113+H116+H119+H122+H125+H128+H131+H134+H137+H140+H143+H146+H149+H152+H155+H158+H161+H164+H167+H170+H173+H176+H179+H182+H185+H188+H191+H194+H197+H200+H203+H206+H209+H212+H215+H218+H221+H224+H227+H230+H233+H236+H239+H242+H245+H248+H251+H254+H257+H260+H263+H266+H269+H272+H275+H278+H281+H284+H287+H290+H293+H296+H299+H302+H305+H308+H311+H314+H317+H320+H323+H326+H329+H332+H335)</f>
        <v>-3000</v>
      </c>
      <c r="I338" s="1468">
        <f t="shared" si="119"/>
        <v>11523</v>
      </c>
      <c r="J338" s="1468">
        <f t="shared" si="119"/>
        <v>-8100</v>
      </c>
      <c r="K338" s="1468">
        <f t="shared" si="119"/>
        <v>18650</v>
      </c>
      <c r="L338" s="1468">
        <f t="shared" si="119"/>
        <v>8929</v>
      </c>
      <c r="M338" s="1468">
        <f t="shared" si="119"/>
        <v>0</v>
      </c>
      <c r="N338" s="1468">
        <f t="shared" si="119"/>
        <v>43151</v>
      </c>
      <c r="O338" s="1468">
        <f t="shared" si="119"/>
        <v>0</v>
      </c>
      <c r="P338" s="1468">
        <f t="shared" si="119"/>
        <v>0</v>
      </c>
      <c r="Q338" s="1468">
        <f t="shared" si="119"/>
        <v>290005</v>
      </c>
      <c r="R338" s="1469">
        <f t="shared" si="119"/>
        <v>-31764</v>
      </c>
      <c r="S338" s="1470">
        <f t="shared" si="119"/>
        <v>313744</v>
      </c>
      <c r="T338" s="1471">
        <f t="shared" si="117"/>
        <v>0</v>
      </c>
      <c r="U338" s="1471">
        <f t="shared" si="117"/>
        <v>0</v>
      </c>
      <c r="V338" s="1472">
        <f t="shared" si="117"/>
        <v>0</v>
      </c>
      <c r="W338" s="1473">
        <f>SUM(S338+T338+U338+V338)</f>
        <v>313744</v>
      </c>
      <c r="X338" s="1474"/>
      <c r="Y338" s="1474"/>
      <c r="Z338" s="1474"/>
      <c r="AA338" s="1474"/>
      <c r="AB338" s="1474"/>
      <c r="AC338" s="1474"/>
      <c r="AD338" s="1474"/>
      <c r="AE338" s="1474"/>
      <c r="AF338" s="1474"/>
    </row>
    <row r="339" spans="1:32" ht="18.75" thickTop="1" x14ac:dyDescent="0.35">
      <c r="X339" s="1093"/>
      <c r="Y339" s="1093"/>
      <c r="Z339" s="1093"/>
      <c r="AA339" s="1093"/>
      <c r="AB339" s="1093"/>
      <c r="AC339" s="1093"/>
      <c r="AD339" s="1093"/>
      <c r="AE339" s="1093"/>
      <c r="AF339" s="1093"/>
    </row>
    <row r="340" spans="1:32" hidden="1" x14ac:dyDescent="0.35">
      <c r="X340" s="1093"/>
      <c r="Y340" s="1093"/>
      <c r="Z340" s="1093"/>
      <c r="AA340" s="1093"/>
      <c r="AB340" s="1093"/>
      <c r="AC340" s="1093"/>
      <c r="AD340" s="1093"/>
      <c r="AE340" s="1093"/>
      <c r="AF340" s="1093"/>
    </row>
    <row r="341" spans="1:32" s="1093" customFormat="1" hidden="1" x14ac:dyDescent="0.35">
      <c r="A341" s="1087"/>
      <c r="B341" s="1088"/>
      <c r="C341" s="1089"/>
      <c r="D341" s="1090"/>
      <c r="E341" s="1091"/>
      <c r="F341" s="305"/>
      <c r="G341" s="305"/>
      <c r="H341" s="305"/>
      <c r="I341" s="305"/>
      <c r="J341" s="305"/>
      <c r="K341" s="1092"/>
      <c r="L341" s="1092"/>
      <c r="M341" s="1092"/>
      <c r="N341" s="1092"/>
      <c r="O341" s="1092"/>
      <c r="P341" s="1092"/>
      <c r="Q341" s="1092"/>
      <c r="R341" s="1092"/>
      <c r="S341" s="1092"/>
      <c r="T341" s="1092"/>
      <c r="U341" s="1092"/>
      <c r="V341" s="1092"/>
      <c r="W341" s="1092"/>
    </row>
    <row r="342" spans="1:32" s="1093" customFormat="1" ht="49.5" hidden="1" x14ac:dyDescent="0.35">
      <c r="A342" s="1087"/>
      <c r="B342" s="1088"/>
      <c r="C342" s="1094"/>
      <c r="D342" s="1095" t="s">
        <v>663</v>
      </c>
      <c r="E342" s="1096"/>
      <c r="F342" s="1097" t="s">
        <v>660</v>
      </c>
      <c r="G342" s="1098" t="s">
        <v>662</v>
      </c>
      <c r="H342" s="1097" t="s">
        <v>655</v>
      </c>
      <c r="I342" s="1097" t="s">
        <v>661</v>
      </c>
      <c r="J342" s="1099" t="s">
        <v>229</v>
      </c>
      <c r="K342" s="1092"/>
      <c r="L342" s="1092"/>
      <c r="M342" s="1092"/>
      <c r="N342" s="1092"/>
      <c r="O342" s="1092"/>
      <c r="P342" s="1092"/>
      <c r="Q342" s="1092"/>
      <c r="R342" s="1092"/>
      <c r="S342" s="1092"/>
      <c r="T342" s="1092"/>
      <c r="U342" s="1092"/>
      <c r="V342" s="1092"/>
      <c r="W342" s="1092"/>
    </row>
    <row r="343" spans="1:32" s="1093" customFormat="1" hidden="1" x14ac:dyDescent="0.35">
      <c r="A343" s="1087"/>
      <c r="B343" s="1088"/>
      <c r="C343" s="1100" t="s">
        <v>653</v>
      </c>
      <c r="D343" s="1101">
        <v>10687</v>
      </c>
      <c r="E343" s="1102"/>
      <c r="F343" s="1103">
        <v>45310</v>
      </c>
      <c r="G343" s="1104">
        <f>SUM(H343-F343-D343)</f>
        <v>27999</v>
      </c>
      <c r="H343" s="1104">
        <v>83996</v>
      </c>
      <c r="I343" s="1103">
        <v>107797</v>
      </c>
      <c r="J343" s="1105">
        <f>SUM(I343-H343)</f>
        <v>23801</v>
      </c>
      <c r="K343" s="1092"/>
      <c r="L343" s="1092"/>
      <c r="M343" s="1092"/>
      <c r="N343" s="1092"/>
      <c r="O343" s="1092"/>
      <c r="P343" s="1092"/>
      <c r="Q343" s="1092"/>
      <c r="R343" s="1092"/>
      <c r="S343" s="1092"/>
      <c r="U343" s="1092"/>
      <c r="V343" s="1092"/>
      <c r="W343" s="1092"/>
    </row>
    <row r="344" spans="1:32" s="1093" customFormat="1" hidden="1" x14ac:dyDescent="0.35">
      <c r="A344" s="1087"/>
      <c r="B344" s="1088"/>
      <c r="C344" s="1100" t="s">
        <v>654</v>
      </c>
      <c r="D344" s="1101">
        <v>0</v>
      </c>
      <c r="E344" s="1102"/>
      <c r="F344" s="1103">
        <v>60000</v>
      </c>
      <c r="G344" s="1104">
        <f>SUM(H344-D344-F344)</f>
        <v>0</v>
      </c>
      <c r="H344" s="1104">
        <v>60000</v>
      </c>
      <c r="I344" s="1103">
        <v>60000</v>
      </c>
      <c r="J344" s="1105">
        <f t="shared" ref="J344:J351" si="120">SUM(I344-H344)</f>
        <v>0</v>
      </c>
      <c r="K344" s="1092"/>
      <c r="L344" s="1092"/>
      <c r="M344" s="1092"/>
      <c r="N344" s="1092"/>
      <c r="O344" s="1092"/>
      <c r="P344" s="1092"/>
      <c r="Q344" s="1092"/>
      <c r="R344" s="1092"/>
      <c r="S344" s="1092"/>
      <c r="T344" s="1092"/>
      <c r="U344" s="1092"/>
      <c r="V344" s="1092"/>
      <c r="W344" s="1092"/>
    </row>
    <row r="345" spans="1:32" s="1093" customFormat="1" hidden="1" x14ac:dyDescent="0.35">
      <c r="A345" s="1087"/>
      <c r="B345" s="1088"/>
      <c r="C345" s="1100" t="s">
        <v>656</v>
      </c>
      <c r="D345" s="1101">
        <v>59709</v>
      </c>
      <c r="E345" s="1102"/>
      <c r="F345" s="1103">
        <v>0</v>
      </c>
      <c r="G345" s="1104">
        <f t="shared" ref="G345:G351" si="121">SUM(H345-D345-F345)</f>
        <v>29410</v>
      </c>
      <c r="H345" s="1104">
        <v>89119</v>
      </c>
      <c r="I345" s="1103">
        <v>89119</v>
      </c>
      <c r="J345" s="1105">
        <f t="shared" si="120"/>
        <v>0</v>
      </c>
      <c r="K345" s="1092"/>
      <c r="L345" s="1092"/>
      <c r="M345" s="1092"/>
      <c r="N345" s="1092"/>
      <c r="O345" s="1092"/>
      <c r="P345" s="1092"/>
      <c r="Q345" s="1092"/>
      <c r="R345" s="1092"/>
      <c r="S345" s="1092"/>
      <c r="T345" s="1092"/>
      <c r="U345" s="1092"/>
      <c r="V345" s="1092"/>
      <c r="W345" s="1092"/>
    </row>
    <row r="346" spans="1:32" s="1093" customFormat="1" hidden="1" x14ac:dyDescent="0.35">
      <c r="A346" s="1087"/>
      <c r="B346" s="1088"/>
      <c r="C346" s="1100" t="s">
        <v>657</v>
      </c>
      <c r="D346" s="1101">
        <v>0</v>
      </c>
      <c r="E346" s="1102"/>
      <c r="F346" s="1103">
        <v>675000</v>
      </c>
      <c r="G346" s="1104">
        <f t="shared" si="121"/>
        <v>0</v>
      </c>
      <c r="H346" s="1104">
        <v>675000</v>
      </c>
      <c r="I346" s="1103">
        <v>1000000</v>
      </c>
      <c r="J346" s="1105">
        <f t="shared" si="120"/>
        <v>325000</v>
      </c>
      <c r="K346" s="1092"/>
      <c r="L346" s="1092"/>
      <c r="M346" s="1092"/>
      <c r="N346" s="1092"/>
      <c r="O346" s="1092"/>
      <c r="P346" s="1092"/>
      <c r="Q346" s="1092"/>
      <c r="R346" s="1092"/>
      <c r="S346" s="1092"/>
      <c r="T346" s="1092"/>
      <c r="U346" s="1092"/>
      <c r="V346" s="1092"/>
      <c r="W346" s="1092"/>
    </row>
    <row r="347" spans="1:32" s="1093" customFormat="1" hidden="1" x14ac:dyDescent="0.35">
      <c r="A347" s="1087"/>
      <c r="B347" s="1088"/>
      <c r="C347" s="1100" t="s">
        <v>658</v>
      </c>
      <c r="D347" s="1101">
        <v>20833</v>
      </c>
      <c r="E347" s="1102"/>
      <c r="F347" s="1103">
        <v>146667</v>
      </c>
      <c r="G347" s="1104">
        <f t="shared" si="121"/>
        <v>0</v>
      </c>
      <c r="H347" s="1104">
        <v>167500</v>
      </c>
      <c r="I347" s="1103">
        <v>250000</v>
      </c>
      <c r="J347" s="1105">
        <f t="shared" si="120"/>
        <v>82500</v>
      </c>
      <c r="K347" s="1092"/>
      <c r="L347" s="1092"/>
      <c r="M347" s="1092"/>
      <c r="N347" s="1092"/>
      <c r="O347" s="1092"/>
      <c r="P347" s="1092"/>
      <c r="Q347" s="1092"/>
      <c r="R347" s="1092"/>
      <c r="S347" s="1092"/>
      <c r="T347" s="1092"/>
      <c r="U347" s="1092"/>
      <c r="V347" s="1092"/>
      <c r="W347" s="1092"/>
      <c r="X347" s="1109"/>
      <c r="Y347" s="1109"/>
      <c r="Z347" s="1109"/>
      <c r="AA347" s="1109"/>
      <c r="AB347" s="1109"/>
      <c r="AC347" s="1109"/>
      <c r="AD347" s="1109"/>
      <c r="AE347" s="1109"/>
      <c r="AF347" s="1109"/>
    </row>
    <row r="348" spans="1:32" s="1093" customFormat="1" hidden="1" x14ac:dyDescent="0.35">
      <c r="A348" s="1087"/>
      <c r="B348" s="1088"/>
      <c r="C348" s="1100" t="s">
        <v>659</v>
      </c>
      <c r="D348" s="1101">
        <v>12204</v>
      </c>
      <c r="E348" s="1102"/>
      <c r="F348" s="1103">
        <v>88296</v>
      </c>
      <c r="G348" s="1104">
        <f t="shared" si="121"/>
        <v>0</v>
      </c>
      <c r="H348" s="1104">
        <v>100500</v>
      </c>
      <c r="I348" s="1103">
        <v>150000</v>
      </c>
      <c r="J348" s="1105">
        <f t="shared" si="120"/>
        <v>49500</v>
      </c>
      <c r="K348" s="1092"/>
      <c r="L348" s="1092"/>
      <c r="M348" s="1092"/>
      <c r="N348" s="1092"/>
      <c r="O348" s="1092"/>
      <c r="P348" s="1092"/>
      <c r="Q348" s="1092"/>
      <c r="R348" s="1092"/>
      <c r="S348" s="1092"/>
      <c r="T348" s="1092"/>
      <c r="U348" s="1092"/>
      <c r="V348" s="1092"/>
      <c r="W348" s="1092"/>
    </row>
    <row r="349" spans="1:32" s="1093" customFormat="1" hidden="1" x14ac:dyDescent="0.35">
      <c r="A349" s="1087"/>
      <c r="B349" s="1088"/>
      <c r="C349" s="1100"/>
      <c r="D349" s="1101"/>
      <c r="E349" s="1102"/>
      <c r="F349" s="1103"/>
      <c r="G349" s="1104">
        <f t="shared" si="121"/>
        <v>0</v>
      </c>
      <c r="H349" s="1104"/>
      <c r="I349" s="1103"/>
      <c r="J349" s="1105">
        <f t="shared" si="120"/>
        <v>0</v>
      </c>
      <c r="K349" s="1092"/>
      <c r="L349" s="1092"/>
      <c r="M349" s="1092"/>
      <c r="N349" s="1092"/>
      <c r="O349" s="1092"/>
      <c r="P349" s="1092"/>
      <c r="Q349" s="1092"/>
      <c r="R349" s="1092"/>
      <c r="S349" s="1092"/>
      <c r="T349" s="1092"/>
      <c r="U349" s="1092"/>
      <c r="V349" s="1092"/>
      <c r="W349" s="1092"/>
      <c r="X349" s="305"/>
      <c r="Y349" s="305"/>
      <c r="Z349" s="305"/>
      <c r="AA349" s="305"/>
      <c r="AB349" s="305"/>
      <c r="AC349" s="305"/>
      <c r="AD349" s="305"/>
      <c r="AE349" s="305"/>
      <c r="AF349" s="305"/>
    </row>
    <row r="350" spans="1:32" s="1093" customFormat="1" hidden="1" x14ac:dyDescent="0.35">
      <c r="A350" s="1087"/>
      <c r="B350" s="1088"/>
      <c r="C350" s="1100"/>
      <c r="D350" s="1101"/>
      <c r="E350" s="1102"/>
      <c r="F350" s="1103"/>
      <c r="G350" s="1104">
        <f t="shared" si="121"/>
        <v>0</v>
      </c>
      <c r="H350" s="1104"/>
      <c r="I350" s="1103"/>
      <c r="J350" s="1105">
        <f t="shared" si="120"/>
        <v>0</v>
      </c>
      <c r="K350" s="1092"/>
      <c r="L350" s="1092"/>
      <c r="M350" s="1092"/>
      <c r="N350" s="1092"/>
      <c r="O350" s="1092"/>
      <c r="P350" s="1092"/>
      <c r="Q350" s="1092"/>
      <c r="R350" s="1092"/>
      <c r="S350" s="1092"/>
      <c r="T350" s="1092"/>
      <c r="U350" s="1092"/>
      <c r="V350" s="1092"/>
      <c r="W350" s="1092"/>
      <c r="X350" s="305"/>
      <c r="Y350" s="305"/>
      <c r="Z350" s="305"/>
      <c r="AA350" s="305"/>
      <c r="AB350" s="305"/>
      <c r="AC350" s="305"/>
      <c r="AD350" s="305"/>
      <c r="AE350" s="305"/>
      <c r="AF350" s="305"/>
    </row>
    <row r="351" spans="1:32" s="1109" customFormat="1" hidden="1" x14ac:dyDescent="0.35">
      <c r="A351" s="1106"/>
      <c r="B351" s="1107"/>
      <c r="C351" s="1100"/>
      <c r="D351" s="1101"/>
      <c r="E351" s="1102"/>
      <c r="F351" s="1103"/>
      <c r="G351" s="1104">
        <f t="shared" si="121"/>
        <v>0</v>
      </c>
      <c r="H351" s="1104"/>
      <c r="I351" s="1103"/>
      <c r="J351" s="1105">
        <f t="shared" si="120"/>
        <v>0</v>
      </c>
      <c r="K351" s="1108"/>
      <c r="L351" s="1108"/>
      <c r="M351" s="1108"/>
      <c r="N351" s="1108"/>
      <c r="O351" s="1108"/>
      <c r="P351" s="1108"/>
      <c r="Q351" s="1108"/>
      <c r="R351" s="1108"/>
      <c r="S351" s="1108"/>
      <c r="T351" s="1108"/>
      <c r="U351" s="1108"/>
      <c r="V351" s="1108"/>
      <c r="W351" s="1108"/>
      <c r="X351" s="305"/>
      <c r="Y351" s="305"/>
      <c r="Z351" s="305"/>
      <c r="AA351" s="305"/>
      <c r="AB351" s="305"/>
      <c r="AC351" s="305"/>
      <c r="AD351" s="305"/>
      <c r="AE351" s="305"/>
      <c r="AF351" s="305"/>
    </row>
    <row r="352" spans="1:32" s="1093" customFormat="1" hidden="1" x14ac:dyDescent="0.35">
      <c r="A352" s="1087"/>
      <c r="B352" s="1088"/>
      <c r="C352" s="1100"/>
      <c r="D352" s="1101">
        <f>SUM(D343:D351)</f>
        <v>103433</v>
      </c>
      <c r="E352" s="1101">
        <f t="shared" ref="E352:J352" si="122">SUM(E343:E351)</f>
        <v>0</v>
      </c>
      <c r="F352" s="1101">
        <f t="shared" si="122"/>
        <v>1015273</v>
      </c>
      <c r="G352" s="1101">
        <f t="shared" si="122"/>
        <v>57409</v>
      </c>
      <c r="H352" s="1101">
        <f t="shared" si="122"/>
        <v>1176115</v>
      </c>
      <c r="I352" s="1101">
        <f t="shared" si="122"/>
        <v>1656916</v>
      </c>
      <c r="J352" s="1101">
        <f t="shared" si="122"/>
        <v>480801</v>
      </c>
      <c r="K352" s="1092"/>
      <c r="L352" s="1092"/>
      <c r="M352" s="1092"/>
      <c r="N352" s="1092"/>
      <c r="O352" s="1092"/>
      <c r="P352" s="1092"/>
      <c r="Q352" s="1092"/>
      <c r="R352" s="1092"/>
      <c r="S352" s="1092"/>
      <c r="T352" s="1092"/>
      <c r="U352" s="1092"/>
      <c r="V352" s="1092"/>
      <c r="W352" s="1092"/>
      <c r="X352" s="305"/>
      <c r="Y352" s="305"/>
      <c r="Z352" s="305"/>
      <c r="AA352" s="305"/>
      <c r="AB352" s="305"/>
      <c r="AC352" s="305"/>
      <c r="AD352" s="305"/>
      <c r="AE352" s="305"/>
      <c r="AF352" s="305"/>
    </row>
    <row r="353" spans="3:10" hidden="1" x14ac:dyDescent="0.35">
      <c r="C353" s="1089"/>
      <c r="D353" s="1110"/>
      <c r="E353" s="1111"/>
      <c r="F353" s="1112"/>
      <c r="G353" s="1113"/>
      <c r="H353" s="1113"/>
      <c r="I353" s="1113"/>
      <c r="J353" s="1113"/>
    </row>
    <row r="354" spans="3:10" hidden="1" x14ac:dyDescent="0.35">
      <c r="C354" s="1089"/>
      <c r="D354" s="1089">
        <f>SUM(D352+G352+J352)</f>
        <v>641643</v>
      </c>
      <c r="E354" s="353"/>
      <c r="F354" s="1112">
        <f>SUM(F352)</f>
        <v>1015273</v>
      </c>
      <c r="G354" s="1113"/>
      <c r="H354" s="1113"/>
      <c r="I354" s="1114">
        <f>SUM(D354:H354)</f>
        <v>1656916</v>
      </c>
      <c r="J354" s="1113">
        <v>0</v>
      </c>
    </row>
  </sheetData>
  <sheetProtection selectLockedCells="1" selectUnlockedCells="1"/>
  <autoFilter ref="A9:AF9"/>
  <mergeCells count="246">
    <mergeCell ref="C261:C263"/>
    <mergeCell ref="E261:E263"/>
    <mergeCell ref="C264:C266"/>
    <mergeCell ref="E264:E266"/>
    <mergeCell ref="C255:C257"/>
    <mergeCell ref="E255:E257"/>
    <mergeCell ref="C258:C260"/>
    <mergeCell ref="C297:C299"/>
    <mergeCell ref="C270:C272"/>
    <mergeCell ref="C282:C284"/>
    <mergeCell ref="E291:E293"/>
    <mergeCell ref="E294:E296"/>
    <mergeCell ref="E297:E299"/>
    <mergeCell ref="C300:C302"/>
    <mergeCell ref="C246:C248"/>
    <mergeCell ref="E246:E248"/>
    <mergeCell ref="C249:C251"/>
    <mergeCell ref="E249:E251"/>
    <mergeCell ref="C252:C254"/>
    <mergeCell ref="E252:E254"/>
    <mergeCell ref="C279:C281"/>
    <mergeCell ref="E279:E281"/>
    <mergeCell ref="C285:C287"/>
    <mergeCell ref="C288:C290"/>
    <mergeCell ref="C291:C293"/>
    <mergeCell ref="C294:C296"/>
    <mergeCell ref="E282:E284"/>
    <mergeCell ref="C267:C269"/>
    <mergeCell ref="E267:E269"/>
    <mergeCell ref="E270:E272"/>
    <mergeCell ref="C273:C275"/>
    <mergeCell ref="E273:E275"/>
    <mergeCell ref="C276:C278"/>
    <mergeCell ref="E276:E278"/>
    <mergeCell ref="E258:E260"/>
    <mergeCell ref="E285:E287"/>
    <mergeCell ref="E288:E290"/>
    <mergeCell ref="C231:C233"/>
    <mergeCell ref="E231:E233"/>
    <mergeCell ref="C234:C236"/>
    <mergeCell ref="E234:E236"/>
    <mergeCell ref="C237:C239"/>
    <mergeCell ref="E237:E239"/>
    <mergeCell ref="C240:C242"/>
    <mergeCell ref="E240:E242"/>
    <mergeCell ref="C243:C245"/>
    <mergeCell ref="E243:E245"/>
    <mergeCell ref="C213:C215"/>
    <mergeCell ref="E213:E215"/>
    <mergeCell ref="C216:C218"/>
    <mergeCell ref="E216:E218"/>
    <mergeCell ref="E219:E221"/>
    <mergeCell ref="E222:E224"/>
    <mergeCell ref="E225:E227"/>
    <mergeCell ref="C228:C230"/>
    <mergeCell ref="E228:E230"/>
    <mergeCell ref="C219:C221"/>
    <mergeCell ref="C222:C224"/>
    <mergeCell ref="C225:C227"/>
    <mergeCell ref="C210:C212"/>
    <mergeCell ref="E210:E212"/>
    <mergeCell ref="C183:C185"/>
    <mergeCell ref="E183:E185"/>
    <mergeCell ref="C186:C188"/>
    <mergeCell ref="E186:E188"/>
    <mergeCell ref="C189:C191"/>
    <mergeCell ref="E189:E191"/>
    <mergeCell ref="C198:C200"/>
    <mergeCell ref="E198:E200"/>
    <mergeCell ref="C201:C203"/>
    <mergeCell ref="E201:E203"/>
    <mergeCell ref="C204:C206"/>
    <mergeCell ref="E204:E206"/>
    <mergeCell ref="C138:C140"/>
    <mergeCell ref="E138:E140"/>
    <mergeCell ref="C141:C143"/>
    <mergeCell ref="E141:E143"/>
    <mergeCell ref="E144:E146"/>
    <mergeCell ref="C147:C149"/>
    <mergeCell ref="C177:C179"/>
    <mergeCell ref="E177:E179"/>
    <mergeCell ref="C180:C182"/>
    <mergeCell ref="E180:E182"/>
    <mergeCell ref="C153:C155"/>
    <mergeCell ref="E153:E155"/>
    <mergeCell ref="C156:C158"/>
    <mergeCell ref="E156:E158"/>
    <mergeCell ref="C159:C161"/>
    <mergeCell ref="E159:E161"/>
    <mergeCell ref="C168:C170"/>
    <mergeCell ref="E168:E170"/>
    <mergeCell ref="C171:C173"/>
    <mergeCell ref="E171:E173"/>
    <mergeCell ref="C174:C176"/>
    <mergeCell ref="E174:E176"/>
    <mergeCell ref="C144:C146"/>
    <mergeCell ref="C135:C137"/>
    <mergeCell ref="E135:E137"/>
    <mergeCell ref="C108:C110"/>
    <mergeCell ref="E108:E110"/>
    <mergeCell ref="C111:C113"/>
    <mergeCell ref="E111:E113"/>
    <mergeCell ref="C114:C116"/>
    <mergeCell ref="E114:E116"/>
    <mergeCell ref="C117:C119"/>
    <mergeCell ref="C123:C125"/>
    <mergeCell ref="E123:E125"/>
    <mergeCell ref="C126:C128"/>
    <mergeCell ref="E126:E128"/>
    <mergeCell ref="C129:C131"/>
    <mergeCell ref="E129:E131"/>
    <mergeCell ref="C132:C134"/>
    <mergeCell ref="E117:E119"/>
    <mergeCell ref="C120:C122"/>
    <mergeCell ref="E120:E122"/>
    <mergeCell ref="C96:C98"/>
    <mergeCell ref="E96:E98"/>
    <mergeCell ref="C99:C101"/>
    <mergeCell ref="E99:E101"/>
    <mergeCell ref="C102:C104"/>
    <mergeCell ref="E102:E104"/>
    <mergeCell ref="C105:C107"/>
    <mergeCell ref="E105:E107"/>
    <mergeCell ref="E132:E134"/>
    <mergeCell ref="C81:C83"/>
    <mergeCell ref="E81:E83"/>
    <mergeCell ref="C84:C86"/>
    <mergeCell ref="E84:E86"/>
    <mergeCell ref="C87:C89"/>
    <mergeCell ref="E87:E89"/>
    <mergeCell ref="C90:C92"/>
    <mergeCell ref="E90:E92"/>
    <mergeCell ref="C93:C95"/>
    <mergeCell ref="E93:E95"/>
    <mergeCell ref="C66:C68"/>
    <mergeCell ref="E66:E68"/>
    <mergeCell ref="C69:C71"/>
    <mergeCell ref="E69:E71"/>
    <mergeCell ref="C72:C74"/>
    <mergeCell ref="E72:E74"/>
    <mergeCell ref="C75:C77"/>
    <mergeCell ref="E75:E77"/>
    <mergeCell ref="C78:C80"/>
    <mergeCell ref="E78:E80"/>
    <mergeCell ref="C51:C53"/>
    <mergeCell ref="E51:E53"/>
    <mergeCell ref="C54:C56"/>
    <mergeCell ref="E54:E56"/>
    <mergeCell ref="C57:C59"/>
    <mergeCell ref="E57:E59"/>
    <mergeCell ref="C60:C62"/>
    <mergeCell ref="E60:E62"/>
    <mergeCell ref="C63:C65"/>
    <mergeCell ref="E63:E65"/>
    <mergeCell ref="W5:W8"/>
    <mergeCell ref="G6:G8"/>
    <mergeCell ref="H6:H8"/>
    <mergeCell ref="I6:I8"/>
    <mergeCell ref="J6:J8"/>
    <mergeCell ref="R6:R8"/>
    <mergeCell ref="E27:E29"/>
    <mergeCell ref="B2:C2"/>
    <mergeCell ref="B3:V3"/>
    <mergeCell ref="O4:P4"/>
    <mergeCell ref="T4:V4"/>
    <mergeCell ref="C9:C11"/>
    <mergeCell ref="E9:E11"/>
    <mergeCell ref="C12:C14"/>
    <mergeCell ref="E12:E14"/>
    <mergeCell ref="C18:C20"/>
    <mergeCell ref="E18:E20"/>
    <mergeCell ref="C21:C23"/>
    <mergeCell ref="E21:E23"/>
    <mergeCell ref="C24:C26"/>
    <mergeCell ref="E24:E26"/>
    <mergeCell ref="C27:C29"/>
    <mergeCell ref="C15:C17"/>
    <mergeCell ref="E15:E17"/>
    <mergeCell ref="T6:T8"/>
    <mergeCell ref="M5:P5"/>
    <mergeCell ref="Q5:R5"/>
    <mergeCell ref="S5:S8"/>
    <mergeCell ref="T5:V5"/>
    <mergeCell ref="U6:U8"/>
    <mergeCell ref="V6:V8"/>
    <mergeCell ref="N6:N8"/>
    <mergeCell ref="O6:P7"/>
    <mergeCell ref="Q6:Q8"/>
    <mergeCell ref="M6:M8"/>
    <mergeCell ref="E312:E314"/>
    <mergeCell ref="E309:E311"/>
    <mergeCell ref="E306:E308"/>
    <mergeCell ref="A5:A8"/>
    <mergeCell ref="B5:B8"/>
    <mergeCell ref="C5:C8"/>
    <mergeCell ref="E5:E8"/>
    <mergeCell ref="F5:F8"/>
    <mergeCell ref="G5:L5"/>
    <mergeCell ref="K6:L7"/>
    <mergeCell ref="E42:E44"/>
    <mergeCell ref="C45:C47"/>
    <mergeCell ref="E45:E47"/>
    <mergeCell ref="C33:C35"/>
    <mergeCell ref="E33:E35"/>
    <mergeCell ref="C36:C38"/>
    <mergeCell ref="E36:E38"/>
    <mergeCell ref="C39:C41"/>
    <mergeCell ref="E39:E41"/>
    <mergeCell ref="C42:C44"/>
    <mergeCell ref="C30:C32"/>
    <mergeCell ref="E30:E32"/>
    <mergeCell ref="C48:C50"/>
    <mergeCell ref="E48:E50"/>
    <mergeCell ref="C330:C332"/>
    <mergeCell ref="C303:C305"/>
    <mergeCell ref="C306:C308"/>
    <mergeCell ref="C309:C311"/>
    <mergeCell ref="C312:C314"/>
    <mergeCell ref="C315:C317"/>
    <mergeCell ref="C318:C320"/>
    <mergeCell ref="C321:C323"/>
    <mergeCell ref="C327:C329"/>
    <mergeCell ref="C333:C335"/>
    <mergeCell ref="E333:E335"/>
    <mergeCell ref="E300:E302"/>
    <mergeCell ref="E303:E305"/>
    <mergeCell ref="E147:E149"/>
    <mergeCell ref="C150:C152"/>
    <mergeCell ref="E150:E152"/>
    <mergeCell ref="C162:C164"/>
    <mergeCell ref="E162:E164"/>
    <mergeCell ref="C165:C167"/>
    <mergeCell ref="E165:E167"/>
    <mergeCell ref="C192:C194"/>
    <mergeCell ref="E192:E194"/>
    <mergeCell ref="C195:C197"/>
    <mergeCell ref="E195:E197"/>
    <mergeCell ref="C207:C209"/>
    <mergeCell ref="E207:E209"/>
    <mergeCell ref="E327:E329"/>
    <mergeCell ref="E330:E332"/>
    <mergeCell ref="E324:E326"/>
    <mergeCell ref="E321:E323"/>
    <mergeCell ref="E318:E320"/>
    <mergeCell ref="E315:E317"/>
    <mergeCell ref="C324:C326"/>
  </mergeCells>
  <pageMargins left="3.937007874015748E-2" right="3.937007874015748E-2" top="0.15748031496062992" bottom="0.15748031496062992" header="0.51181102362204722" footer="0.51181102362204722"/>
  <pageSetup paperSize="9" scale="35" firstPageNumber="0" fitToHeight="0" orientation="landscape" horizontalDpi="300" verticalDpi="300" r:id="rId1"/>
  <headerFooter alignWithMargins="0">
    <oddFooter>&amp;P. oldal</oddFooter>
  </headerFooter>
  <rowBreaks count="2" manualBreakCount="2">
    <brk id="266" max="22" man="1"/>
    <brk id="341" max="2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538"/>
  <sheetViews>
    <sheetView zoomScale="80" zoomScaleNormal="80" workbookViewId="0">
      <selection activeCell="B1" sqref="B1"/>
    </sheetView>
  </sheetViews>
  <sheetFormatPr defaultRowHeight="15" customHeight="1" x14ac:dyDescent="0.3"/>
  <cols>
    <col min="1" max="1" width="4.5703125" style="815" customWidth="1"/>
    <col min="2" max="2" width="4.42578125" style="933" customWidth="1"/>
    <col min="3" max="3" width="48.5703125" style="369" customWidth="1"/>
    <col min="4" max="4" width="15.140625" style="369" customWidth="1"/>
    <col min="5" max="5" width="8.85546875" style="369" customWidth="1"/>
    <col min="6" max="13" width="16.5703125" style="816" customWidth="1"/>
    <col min="14" max="14" width="18.42578125" style="816" customWidth="1"/>
    <col min="15" max="19" width="16.5703125" style="816" customWidth="1"/>
    <col min="20" max="20" width="9.140625" style="817"/>
    <col min="21" max="21" width="9.140625" style="818"/>
    <col min="22" max="16384" width="9.140625" style="817"/>
  </cols>
  <sheetData>
    <row r="1" spans="1:22" ht="16.5" customHeight="1" x14ac:dyDescent="0.3">
      <c r="B1" s="675" t="s">
        <v>745</v>
      </c>
      <c r="C1" s="358"/>
      <c r="D1" s="359"/>
      <c r="E1" s="359"/>
    </row>
    <row r="2" spans="1:22" ht="15" customHeight="1" x14ac:dyDescent="0.3">
      <c r="B2" s="1580" t="s">
        <v>619</v>
      </c>
      <c r="C2" s="1580"/>
      <c r="D2" s="359"/>
      <c r="E2" s="359"/>
    </row>
    <row r="3" spans="1:22" ht="15" customHeight="1" x14ac:dyDescent="0.3">
      <c r="A3" s="819"/>
      <c r="B3" s="1581" t="s">
        <v>630</v>
      </c>
      <c r="C3" s="1581"/>
      <c r="D3" s="1581"/>
      <c r="E3" s="1581"/>
      <c r="F3" s="1581"/>
      <c r="G3" s="1581"/>
      <c r="H3" s="1581"/>
      <c r="I3" s="1581"/>
      <c r="J3" s="1581"/>
      <c r="K3" s="1581"/>
      <c r="L3" s="1581"/>
      <c r="M3" s="1581"/>
      <c r="N3" s="1581"/>
      <c r="O3" s="1581"/>
      <c r="P3" s="1581"/>
      <c r="Q3" s="1581"/>
      <c r="R3" s="1581"/>
      <c r="S3" s="819"/>
    </row>
    <row r="4" spans="1:22" ht="15.75" customHeight="1" x14ac:dyDescent="0.3">
      <c r="A4" s="820"/>
      <c r="B4" s="821"/>
      <c r="C4" s="360"/>
      <c r="D4" s="360"/>
      <c r="E4" s="360"/>
      <c r="F4" s="1428"/>
      <c r="G4" s="1428"/>
      <c r="H4" s="1428"/>
      <c r="I4" s="1428"/>
      <c r="J4" s="1428"/>
      <c r="K4" s="1428"/>
      <c r="L4" s="1428"/>
      <c r="M4" s="822"/>
      <c r="N4" s="1582"/>
      <c r="O4" s="1582"/>
      <c r="P4" s="1582"/>
      <c r="Q4" s="1582"/>
      <c r="R4" s="1582"/>
      <c r="S4" s="820"/>
    </row>
    <row r="5" spans="1:22" ht="16.5" customHeight="1" x14ac:dyDescent="0.3">
      <c r="A5" s="823" t="s">
        <v>259</v>
      </c>
      <c r="B5" s="824" t="s">
        <v>260</v>
      </c>
      <c r="C5" s="361" t="s">
        <v>261</v>
      </c>
      <c r="D5" s="361"/>
      <c r="E5" s="823" t="s">
        <v>262</v>
      </c>
      <c r="F5" s="823" t="s">
        <v>263</v>
      </c>
      <c r="G5" s="823" t="s">
        <v>264</v>
      </c>
      <c r="H5" s="823" t="s">
        <v>265</v>
      </c>
      <c r="I5" s="823" t="s">
        <v>266</v>
      </c>
      <c r="J5" s="823" t="s">
        <v>267</v>
      </c>
      <c r="K5" s="823" t="s">
        <v>268</v>
      </c>
      <c r="L5" s="823" t="s">
        <v>269</v>
      </c>
      <c r="M5" s="823" t="s">
        <v>270</v>
      </c>
      <c r="N5" s="823" t="s">
        <v>271</v>
      </c>
      <c r="O5" s="823" t="s">
        <v>272</v>
      </c>
      <c r="P5" s="823" t="s">
        <v>273</v>
      </c>
      <c r="Q5" s="823" t="s">
        <v>274</v>
      </c>
      <c r="R5" s="823" t="s">
        <v>275</v>
      </c>
      <c r="S5" s="825" t="s">
        <v>276</v>
      </c>
    </row>
    <row r="6" spans="1:22" ht="19.899999999999999" customHeight="1" x14ac:dyDescent="0.3">
      <c r="A6" s="1573" t="s">
        <v>0</v>
      </c>
      <c r="B6" s="1573" t="s">
        <v>1</v>
      </c>
      <c r="C6" s="1574" t="s">
        <v>2</v>
      </c>
      <c r="D6" s="362"/>
      <c r="E6" s="1575" t="s">
        <v>278</v>
      </c>
      <c r="F6" s="1576" t="s">
        <v>375</v>
      </c>
      <c r="G6" s="1576"/>
      <c r="H6" s="1576"/>
      <c r="I6" s="1576"/>
      <c r="J6" s="1576"/>
      <c r="K6" s="1585" t="s">
        <v>704</v>
      </c>
      <c r="L6" s="1585"/>
      <c r="M6" s="1585"/>
      <c r="N6" s="1583" t="s">
        <v>376</v>
      </c>
      <c r="O6" s="1584" t="s">
        <v>377</v>
      </c>
      <c r="P6" s="1584"/>
      <c r="Q6" s="1584"/>
      <c r="R6" s="1584"/>
      <c r="S6" s="1577" t="s">
        <v>378</v>
      </c>
    </row>
    <row r="7" spans="1:22" ht="71.25" customHeight="1" thickTop="1" thickBot="1" x14ac:dyDescent="0.35">
      <c r="A7" s="1573"/>
      <c r="B7" s="1573"/>
      <c r="C7" s="1574"/>
      <c r="D7" s="363"/>
      <c r="E7" s="1575"/>
      <c r="F7" s="826" t="s">
        <v>379</v>
      </c>
      <c r="G7" s="827" t="s">
        <v>380</v>
      </c>
      <c r="H7" s="828" t="s">
        <v>381</v>
      </c>
      <c r="I7" s="827" t="s">
        <v>382</v>
      </c>
      <c r="J7" s="827" t="s">
        <v>383</v>
      </c>
      <c r="K7" s="827" t="s">
        <v>384</v>
      </c>
      <c r="L7" s="827" t="s">
        <v>385</v>
      </c>
      <c r="M7" s="829" t="s">
        <v>386</v>
      </c>
      <c r="N7" s="1583"/>
      <c r="O7" s="830" t="s">
        <v>387</v>
      </c>
      <c r="P7" s="827" t="s">
        <v>388</v>
      </c>
      <c r="Q7" s="827" t="s">
        <v>389</v>
      </c>
      <c r="R7" s="829" t="s">
        <v>390</v>
      </c>
      <c r="S7" s="1577"/>
    </row>
    <row r="8" spans="1:22" ht="17.25" customHeight="1" thickTop="1" x14ac:dyDescent="0.3">
      <c r="A8" s="831">
        <v>1</v>
      </c>
      <c r="B8" s="832">
        <v>3</v>
      </c>
      <c r="C8" s="370" t="s">
        <v>8</v>
      </c>
      <c r="D8" s="370"/>
      <c r="E8" s="833"/>
      <c r="F8" s="834"/>
      <c r="G8" s="834"/>
      <c r="H8" s="834"/>
      <c r="I8" s="835"/>
      <c r="J8" s="834"/>
      <c r="K8" s="834"/>
      <c r="L8" s="834"/>
      <c r="M8" s="836"/>
      <c r="N8" s="837"/>
      <c r="O8" s="838"/>
      <c r="P8" s="834"/>
      <c r="Q8" s="834">
        <v>0</v>
      </c>
      <c r="R8" s="839">
        <v>0</v>
      </c>
      <c r="S8" s="840">
        <f>SUM(N8:R8)</f>
        <v>0</v>
      </c>
    </row>
    <row r="9" spans="1:22" s="852" customFormat="1" ht="17.25" customHeight="1" x14ac:dyDescent="0.3">
      <c r="A9" s="841"/>
      <c r="B9" s="842"/>
      <c r="C9" s="1578" t="s">
        <v>391</v>
      </c>
      <c r="D9" s="771" t="s">
        <v>402</v>
      </c>
      <c r="E9" s="1579" t="s">
        <v>269</v>
      </c>
      <c r="F9" s="843"/>
      <c r="G9" s="843"/>
      <c r="H9" s="843"/>
      <c r="I9" s="844">
        <v>7520</v>
      </c>
      <c r="J9" s="843"/>
      <c r="K9" s="843"/>
      <c r="L9" s="843"/>
      <c r="M9" s="845"/>
      <c r="N9" s="846">
        <f>SUM(I9:M9)</f>
        <v>7520</v>
      </c>
      <c r="O9" s="847"/>
      <c r="P9" s="843"/>
      <c r="Q9" s="843">
        <v>13552</v>
      </c>
      <c r="R9" s="848">
        <v>493746</v>
      </c>
      <c r="S9" s="849">
        <f>SUM(M9:R9)</f>
        <v>514818</v>
      </c>
      <c r="T9" s="850"/>
      <c r="U9" s="851"/>
      <c r="V9" s="850"/>
    </row>
    <row r="10" spans="1:22" ht="17.25" customHeight="1" x14ac:dyDescent="0.3">
      <c r="A10" s="853"/>
      <c r="B10" s="854"/>
      <c r="C10" s="1578"/>
      <c r="D10" s="699" t="s">
        <v>300</v>
      </c>
      <c r="E10" s="1579"/>
      <c r="F10" s="855">
        <f t="shared" ref="F10:S10" si="0">F9+F11</f>
        <v>0</v>
      </c>
      <c r="G10" s="855">
        <f t="shared" si="0"/>
        <v>0</v>
      </c>
      <c r="H10" s="855">
        <f t="shared" si="0"/>
        <v>0</v>
      </c>
      <c r="I10" s="855">
        <f t="shared" si="0"/>
        <v>7520</v>
      </c>
      <c r="J10" s="855">
        <f t="shared" si="0"/>
        <v>0</v>
      </c>
      <c r="K10" s="855">
        <f t="shared" si="0"/>
        <v>0</v>
      </c>
      <c r="L10" s="855">
        <f t="shared" si="0"/>
        <v>0</v>
      </c>
      <c r="M10" s="855">
        <f t="shared" si="0"/>
        <v>0</v>
      </c>
      <c r="N10" s="846">
        <f t="shared" si="0"/>
        <v>7520</v>
      </c>
      <c r="O10" s="855">
        <f t="shared" si="0"/>
        <v>0</v>
      </c>
      <c r="P10" s="855">
        <f t="shared" si="0"/>
        <v>0</v>
      </c>
      <c r="Q10" s="855">
        <f t="shared" si="0"/>
        <v>13552</v>
      </c>
      <c r="R10" s="848">
        <f t="shared" si="0"/>
        <v>493746</v>
      </c>
      <c r="S10" s="856">
        <f t="shared" si="0"/>
        <v>514818</v>
      </c>
      <c r="T10" s="857"/>
      <c r="U10" s="858"/>
      <c r="V10" s="857"/>
    </row>
    <row r="11" spans="1:22" s="863" customFormat="1" ht="17.25" customHeight="1" x14ac:dyDescent="0.3">
      <c r="A11" s="859"/>
      <c r="B11" s="860"/>
      <c r="C11" s="1578"/>
      <c r="D11" s="945" t="s">
        <v>17</v>
      </c>
      <c r="E11" s="1579"/>
      <c r="F11" s="866"/>
      <c r="G11" s="866"/>
      <c r="H11" s="866"/>
      <c r="I11" s="867"/>
      <c r="J11" s="866"/>
      <c r="K11" s="866"/>
      <c r="L11" s="866"/>
      <c r="M11" s="868"/>
      <c r="N11" s="846">
        <f>SUM(I11:M11)</f>
        <v>0</v>
      </c>
      <c r="O11" s="869"/>
      <c r="P11" s="866"/>
      <c r="Q11" s="866">
        <v>0</v>
      </c>
      <c r="R11" s="848">
        <v>0</v>
      </c>
      <c r="S11" s="856">
        <f>SUM(M11:R11)</f>
        <v>0</v>
      </c>
      <c r="T11" s="709"/>
      <c r="U11" s="861"/>
      <c r="V11" s="862"/>
    </row>
    <row r="12" spans="1:22" s="852" customFormat="1" ht="17.25" customHeight="1" x14ac:dyDescent="0.3">
      <c r="A12" s="864"/>
      <c r="B12" s="865"/>
      <c r="C12" s="1578" t="s">
        <v>392</v>
      </c>
      <c r="D12" s="771" t="s">
        <v>402</v>
      </c>
      <c r="E12" s="1579" t="s">
        <v>269</v>
      </c>
      <c r="F12" s="843"/>
      <c r="G12" s="843"/>
      <c r="H12" s="843"/>
      <c r="I12" s="844">
        <v>2030</v>
      </c>
      <c r="J12" s="843"/>
      <c r="K12" s="843"/>
      <c r="L12" s="843"/>
      <c r="M12" s="845"/>
      <c r="N12" s="846">
        <f>SUM(I12:M12)</f>
        <v>2030</v>
      </c>
      <c r="O12" s="847"/>
      <c r="P12" s="843"/>
      <c r="Q12" s="843"/>
      <c r="R12" s="848">
        <v>0</v>
      </c>
      <c r="S12" s="856">
        <f>SUM(M12:R12)</f>
        <v>2030</v>
      </c>
      <c r="T12" s="697"/>
      <c r="U12" s="851"/>
      <c r="V12" s="850"/>
    </row>
    <row r="13" spans="1:22" ht="17.25" customHeight="1" x14ac:dyDescent="0.3">
      <c r="A13" s="853"/>
      <c r="B13" s="854"/>
      <c r="C13" s="1578"/>
      <c r="D13" s="699" t="s">
        <v>300</v>
      </c>
      <c r="E13" s="1579"/>
      <c r="F13" s="855">
        <f t="shared" ref="F13:S13" si="1">F12+F14</f>
        <v>0</v>
      </c>
      <c r="G13" s="855">
        <f t="shared" si="1"/>
        <v>0</v>
      </c>
      <c r="H13" s="855">
        <f t="shared" si="1"/>
        <v>0</v>
      </c>
      <c r="I13" s="855">
        <f t="shared" si="1"/>
        <v>2030</v>
      </c>
      <c r="J13" s="855">
        <f t="shared" si="1"/>
        <v>0</v>
      </c>
      <c r="K13" s="855">
        <f t="shared" si="1"/>
        <v>0</v>
      </c>
      <c r="L13" s="855">
        <f t="shared" si="1"/>
        <v>0</v>
      </c>
      <c r="M13" s="855">
        <f t="shared" si="1"/>
        <v>0</v>
      </c>
      <c r="N13" s="846">
        <f t="shared" si="1"/>
        <v>2030</v>
      </c>
      <c r="O13" s="855">
        <f t="shared" si="1"/>
        <v>0</v>
      </c>
      <c r="P13" s="855">
        <f t="shared" si="1"/>
        <v>0</v>
      </c>
      <c r="Q13" s="855">
        <f t="shared" si="1"/>
        <v>0</v>
      </c>
      <c r="R13" s="848">
        <f t="shared" si="1"/>
        <v>0</v>
      </c>
      <c r="S13" s="856">
        <f t="shared" si="1"/>
        <v>2030</v>
      </c>
      <c r="T13" s="358"/>
      <c r="U13" s="858"/>
      <c r="V13" s="857"/>
    </row>
    <row r="14" spans="1:22" s="863" customFormat="1" ht="17.25" customHeight="1" x14ac:dyDescent="0.3">
      <c r="A14" s="859"/>
      <c r="B14" s="860"/>
      <c r="C14" s="1578"/>
      <c r="D14" s="945" t="s">
        <v>17</v>
      </c>
      <c r="E14" s="1579"/>
      <c r="F14" s="866"/>
      <c r="G14" s="866"/>
      <c r="H14" s="866"/>
      <c r="I14" s="867"/>
      <c r="J14" s="866"/>
      <c r="K14" s="866"/>
      <c r="L14" s="866"/>
      <c r="M14" s="868"/>
      <c r="N14" s="846">
        <f>SUM(I14:M14)</f>
        <v>0</v>
      </c>
      <c r="O14" s="869"/>
      <c r="P14" s="866"/>
      <c r="Q14" s="866"/>
      <c r="R14" s="848"/>
      <c r="S14" s="856">
        <f>SUM(M14:R14)</f>
        <v>0</v>
      </c>
      <c r="T14" s="862"/>
      <c r="U14" s="861"/>
      <c r="V14" s="862"/>
    </row>
    <row r="15" spans="1:22" ht="17.25" customHeight="1" x14ac:dyDescent="0.3">
      <c r="A15" s="853"/>
      <c r="B15" s="854"/>
      <c r="C15" s="1586" t="s">
        <v>87</v>
      </c>
      <c r="D15" s="771" t="s">
        <v>402</v>
      </c>
      <c r="E15" s="1587" t="s">
        <v>269</v>
      </c>
      <c r="F15" s="855"/>
      <c r="G15" s="855"/>
      <c r="H15" s="855"/>
      <c r="I15" s="870"/>
      <c r="J15" s="855"/>
      <c r="K15" s="855"/>
      <c r="L15" s="855"/>
      <c r="M15" s="871"/>
      <c r="N15" s="846">
        <f>SUM(I15:M15)</f>
        <v>0</v>
      </c>
      <c r="O15" s="872"/>
      <c r="P15" s="855"/>
      <c r="Q15" s="855"/>
      <c r="R15" s="848"/>
      <c r="S15" s="856">
        <f>SUM(M15:R15)</f>
        <v>0</v>
      </c>
      <c r="T15" s="857"/>
      <c r="U15" s="858"/>
      <c r="V15" s="857"/>
    </row>
    <row r="16" spans="1:22" ht="17.25" customHeight="1" x14ac:dyDescent="0.3">
      <c r="A16" s="853"/>
      <c r="B16" s="854"/>
      <c r="C16" s="1586"/>
      <c r="D16" s="699" t="s">
        <v>300</v>
      </c>
      <c r="E16" s="1587"/>
      <c r="F16" s="855">
        <f t="shared" ref="F16:S16" si="2">F15+F17</f>
        <v>0</v>
      </c>
      <c r="G16" s="855">
        <f t="shared" si="2"/>
        <v>0</v>
      </c>
      <c r="H16" s="855">
        <f t="shared" si="2"/>
        <v>0</v>
      </c>
      <c r="I16" s="855">
        <f t="shared" si="2"/>
        <v>0</v>
      </c>
      <c r="J16" s="855">
        <f t="shared" si="2"/>
        <v>0</v>
      </c>
      <c r="K16" s="855">
        <f t="shared" si="2"/>
        <v>0</v>
      </c>
      <c r="L16" s="855">
        <f t="shared" si="2"/>
        <v>0</v>
      </c>
      <c r="M16" s="855">
        <f t="shared" si="2"/>
        <v>0</v>
      </c>
      <c r="N16" s="846">
        <f t="shared" si="2"/>
        <v>0</v>
      </c>
      <c r="O16" s="855">
        <f t="shared" si="2"/>
        <v>0</v>
      </c>
      <c r="P16" s="855">
        <f t="shared" si="2"/>
        <v>0</v>
      </c>
      <c r="Q16" s="855">
        <f t="shared" si="2"/>
        <v>0</v>
      </c>
      <c r="R16" s="848">
        <f t="shared" si="2"/>
        <v>0</v>
      </c>
      <c r="S16" s="856">
        <f t="shared" si="2"/>
        <v>0</v>
      </c>
      <c r="T16" s="857"/>
      <c r="U16" s="858"/>
      <c r="V16" s="857"/>
    </row>
    <row r="17" spans="1:22" ht="17.25" customHeight="1" x14ac:dyDescent="0.3">
      <c r="A17" s="853"/>
      <c r="B17" s="854"/>
      <c r="C17" s="1586"/>
      <c r="D17" s="945" t="s">
        <v>17</v>
      </c>
      <c r="E17" s="1587"/>
      <c r="F17" s="855"/>
      <c r="G17" s="855"/>
      <c r="H17" s="855"/>
      <c r="I17" s="870"/>
      <c r="J17" s="855"/>
      <c r="K17" s="855"/>
      <c r="L17" s="855"/>
      <c r="M17" s="871"/>
      <c r="N17" s="846">
        <f>SUM(I17:M17)</f>
        <v>0</v>
      </c>
      <c r="O17" s="872"/>
      <c r="P17" s="855"/>
      <c r="Q17" s="855"/>
      <c r="R17" s="848"/>
      <c r="S17" s="856">
        <f>SUM(M17:R17)</f>
        <v>0</v>
      </c>
      <c r="T17" s="857"/>
      <c r="U17" s="858"/>
      <c r="V17" s="857"/>
    </row>
    <row r="18" spans="1:22" ht="17.25" customHeight="1" x14ac:dyDescent="0.3">
      <c r="A18" s="853"/>
      <c r="B18" s="854"/>
      <c r="C18" s="1586" t="s">
        <v>702</v>
      </c>
      <c r="D18" s="771" t="s">
        <v>402</v>
      </c>
      <c r="E18" s="1587" t="s">
        <v>269</v>
      </c>
      <c r="F18" s="855"/>
      <c r="G18" s="855"/>
      <c r="H18" s="855"/>
      <c r="I18" s="870">
        <v>12000</v>
      </c>
      <c r="J18" s="855"/>
      <c r="K18" s="855"/>
      <c r="L18" s="855"/>
      <c r="M18" s="871"/>
      <c r="N18" s="846">
        <f>SUM(I18:M18)</f>
        <v>12000</v>
      </c>
      <c r="O18" s="872"/>
      <c r="P18" s="855"/>
      <c r="Q18" s="855"/>
      <c r="R18" s="848"/>
      <c r="S18" s="856">
        <f>SUM(M18:R18)</f>
        <v>12000</v>
      </c>
      <c r="T18" s="857"/>
      <c r="U18" s="858"/>
      <c r="V18" s="857"/>
    </row>
    <row r="19" spans="1:22" ht="17.25" customHeight="1" x14ac:dyDescent="0.3">
      <c r="A19" s="853"/>
      <c r="B19" s="854"/>
      <c r="C19" s="1586"/>
      <c r="D19" s="699" t="s">
        <v>300</v>
      </c>
      <c r="E19" s="1587"/>
      <c r="F19" s="855">
        <f t="shared" ref="F19:S19" si="3">F18+F20</f>
        <v>0</v>
      </c>
      <c r="G19" s="855">
        <f t="shared" si="3"/>
        <v>0</v>
      </c>
      <c r="H19" s="855">
        <f t="shared" si="3"/>
        <v>0</v>
      </c>
      <c r="I19" s="855">
        <f t="shared" si="3"/>
        <v>12000</v>
      </c>
      <c r="J19" s="855">
        <f t="shared" si="3"/>
        <v>0</v>
      </c>
      <c r="K19" s="855">
        <f t="shared" si="3"/>
        <v>0</v>
      </c>
      <c r="L19" s="855">
        <f t="shared" si="3"/>
        <v>0</v>
      </c>
      <c r="M19" s="855">
        <f t="shared" si="3"/>
        <v>0</v>
      </c>
      <c r="N19" s="846">
        <f t="shared" si="3"/>
        <v>12000</v>
      </c>
      <c r="O19" s="855">
        <f t="shared" si="3"/>
        <v>0</v>
      </c>
      <c r="P19" s="855">
        <f t="shared" si="3"/>
        <v>0</v>
      </c>
      <c r="Q19" s="855">
        <f t="shared" si="3"/>
        <v>0</v>
      </c>
      <c r="R19" s="848">
        <f t="shared" si="3"/>
        <v>0</v>
      </c>
      <c r="S19" s="856">
        <f t="shared" si="3"/>
        <v>12000</v>
      </c>
      <c r="T19" s="857"/>
      <c r="U19" s="858"/>
      <c r="V19" s="857"/>
    </row>
    <row r="20" spans="1:22" ht="17.25" customHeight="1" x14ac:dyDescent="0.3">
      <c r="A20" s="873"/>
      <c r="B20" s="874"/>
      <c r="C20" s="1588"/>
      <c r="D20" s="945" t="s">
        <v>17</v>
      </c>
      <c r="E20" s="1589"/>
      <c r="F20" s="876"/>
      <c r="G20" s="876"/>
      <c r="H20" s="876"/>
      <c r="I20" s="877">
        <v>0</v>
      </c>
      <c r="J20" s="876"/>
      <c r="K20" s="876"/>
      <c r="L20" s="876"/>
      <c r="M20" s="878"/>
      <c r="N20" s="879">
        <f>SUM(I20:M20)</f>
        <v>0</v>
      </c>
      <c r="O20" s="880"/>
      <c r="P20" s="876"/>
      <c r="Q20" s="876"/>
      <c r="R20" s="881">
        <v>0</v>
      </c>
      <c r="S20" s="882">
        <f>SUM(M20:R20)</f>
        <v>0</v>
      </c>
      <c r="T20" s="857"/>
      <c r="U20" s="858"/>
      <c r="V20" s="857"/>
    </row>
    <row r="21" spans="1:22" ht="17.25" customHeight="1" x14ac:dyDescent="0.3">
      <c r="A21" s="883"/>
      <c r="B21" s="884"/>
      <c r="C21" s="371"/>
      <c r="D21" s="371"/>
      <c r="E21" s="885"/>
      <c r="F21" s="886"/>
      <c r="G21" s="886"/>
      <c r="H21" s="886"/>
      <c r="I21" s="887"/>
      <c r="J21" s="886"/>
      <c r="K21" s="886"/>
      <c r="L21" s="886"/>
      <c r="M21" s="888"/>
      <c r="N21" s="889">
        <f>SUM(I21:M21)</f>
        <v>0</v>
      </c>
      <c r="O21" s="890"/>
      <c r="P21" s="886"/>
      <c r="Q21" s="886"/>
      <c r="R21" s="891"/>
      <c r="S21" s="892">
        <f>SUM(M21:R21)</f>
        <v>0</v>
      </c>
    </row>
    <row r="22" spans="1:22" ht="17.25" customHeight="1" x14ac:dyDescent="0.3">
      <c r="A22" s="893">
        <v>1</v>
      </c>
      <c r="B22" s="893">
        <v>4</v>
      </c>
      <c r="C22" s="372" t="s">
        <v>10</v>
      </c>
      <c r="D22" s="372"/>
      <c r="E22" s="894"/>
      <c r="F22" s="895"/>
      <c r="G22" s="895"/>
      <c r="H22" s="895"/>
      <c r="I22" s="896"/>
      <c r="J22" s="895"/>
      <c r="K22" s="895"/>
      <c r="L22" s="895"/>
      <c r="M22" s="897"/>
      <c r="N22" s="898">
        <f>SUM(I22:M22)</f>
        <v>0</v>
      </c>
      <c r="O22" s="899"/>
      <c r="P22" s="895"/>
      <c r="Q22" s="895"/>
      <c r="R22" s="900"/>
      <c r="S22" s="901">
        <f>SUM(M22:R22)</f>
        <v>0</v>
      </c>
    </row>
    <row r="23" spans="1:22" s="852" customFormat="1" ht="17.25" customHeight="1" x14ac:dyDescent="0.3">
      <c r="A23" s="842"/>
      <c r="B23" s="842"/>
      <c r="C23" s="1578" t="s">
        <v>391</v>
      </c>
      <c r="D23" s="771" t="s">
        <v>402</v>
      </c>
      <c r="E23" s="1579" t="s">
        <v>269</v>
      </c>
      <c r="F23" s="902"/>
      <c r="G23" s="902"/>
      <c r="H23" s="902"/>
      <c r="I23" s="903">
        <v>1999</v>
      </c>
      <c r="J23" s="902"/>
      <c r="K23" s="902"/>
      <c r="L23" s="902"/>
      <c r="M23" s="904"/>
      <c r="N23" s="846">
        <f>SUM(I23:M23)</f>
        <v>1999</v>
      </c>
      <c r="O23" s="905"/>
      <c r="P23" s="902"/>
      <c r="Q23" s="902">
        <v>6288</v>
      </c>
      <c r="R23" s="848">
        <v>92327</v>
      </c>
      <c r="S23" s="856">
        <f>SUM(M23:R23)</f>
        <v>100614</v>
      </c>
      <c r="U23" s="906"/>
    </row>
    <row r="24" spans="1:22" ht="17.25" customHeight="1" x14ac:dyDescent="0.3">
      <c r="A24" s="853"/>
      <c r="B24" s="854"/>
      <c r="C24" s="1578"/>
      <c r="D24" s="699" t="s">
        <v>300</v>
      </c>
      <c r="E24" s="1579"/>
      <c r="F24" s="855">
        <f t="shared" ref="F24:S24" si="4">F23+F25</f>
        <v>0</v>
      </c>
      <c r="G24" s="855">
        <f t="shared" si="4"/>
        <v>0</v>
      </c>
      <c r="H24" s="855">
        <f t="shared" si="4"/>
        <v>0</v>
      </c>
      <c r="I24" s="855">
        <f t="shared" si="4"/>
        <v>1999</v>
      </c>
      <c r="J24" s="855">
        <f t="shared" si="4"/>
        <v>0</v>
      </c>
      <c r="K24" s="855">
        <f t="shared" si="4"/>
        <v>0</v>
      </c>
      <c r="L24" s="855">
        <f t="shared" si="4"/>
        <v>0</v>
      </c>
      <c r="M24" s="855">
        <f t="shared" si="4"/>
        <v>0</v>
      </c>
      <c r="N24" s="846">
        <f t="shared" si="4"/>
        <v>1999</v>
      </c>
      <c r="O24" s="855">
        <f t="shared" si="4"/>
        <v>0</v>
      </c>
      <c r="P24" s="855">
        <f t="shared" si="4"/>
        <v>0</v>
      </c>
      <c r="Q24" s="855">
        <f t="shared" si="4"/>
        <v>6288</v>
      </c>
      <c r="R24" s="848">
        <f t="shared" si="4"/>
        <v>92327</v>
      </c>
      <c r="S24" s="856">
        <f t="shared" si="4"/>
        <v>100614</v>
      </c>
    </row>
    <row r="25" spans="1:22" s="863" customFormat="1" ht="17.25" customHeight="1" x14ac:dyDescent="0.3">
      <c r="A25" s="859"/>
      <c r="B25" s="860"/>
      <c r="C25" s="1578"/>
      <c r="D25" s="945" t="s">
        <v>17</v>
      </c>
      <c r="E25" s="1579"/>
      <c r="F25" s="866"/>
      <c r="G25" s="866"/>
      <c r="H25" s="866"/>
      <c r="I25" s="867">
        <v>0</v>
      </c>
      <c r="J25" s="866"/>
      <c r="K25" s="866"/>
      <c r="L25" s="866"/>
      <c r="M25" s="868"/>
      <c r="N25" s="846">
        <f>SUM(I25:M25)</f>
        <v>0</v>
      </c>
      <c r="O25" s="869"/>
      <c r="P25" s="866"/>
      <c r="Q25" s="866">
        <v>0</v>
      </c>
      <c r="R25" s="848">
        <v>0</v>
      </c>
      <c r="S25" s="856">
        <f>SUM(O25:R25)</f>
        <v>0</v>
      </c>
      <c r="U25" s="907"/>
    </row>
    <row r="26" spans="1:22" ht="17.25" customHeight="1" x14ac:dyDescent="0.3">
      <c r="A26" s="853"/>
      <c r="B26" s="854"/>
      <c r="C26" s="1586" t="s">
        <v>87</v>
      </c>
      <c r="D26" s="771" t="s">
        <v>402</v>
      </c>
      <c r="E26" s="1587" t="s">
        <v>269</v>
      </c>
      <c r="F26" s="855"/>
      <c r="G26" s="855"/>
      <c r="H26" s="855"/>
      <c r="I26" s="870">
        <v>0</v>
      </c>
      <c r="J26" s="855"/>
      <c r="K26" s="855"/>
      <c r="L26" s="855"/>
      <c r="M26" s="871"/>
      <c r="N26" s="846">
        <f>SUM(I26:M26)</f>
        <v>0</v>
      </c>
      <c r="O26" s="872"/>
      <c r="P26" s="855"/>
      <c r="Q26" s="855"/>
      <c r="R26" s="848">
        <v>0</v>
      </c>
      <c r="S26" s="856">
        <f>SUM(M26:R26)</f>
        <v>0</v>
      </c>
    </row>
    <row r="27" spans="1:22" ht="17.25" customHeight="1" x14ac:dyDescent="0.3">
      <c r="A27" s="853"/>
      <c r="B27" s="854"/>
      <c r="C27" s="1586"/>
      <c r="D27" s="699" t="s">
        <v>300</v>
      </c>
      <c r="E27" s="1587"/>
      <c r="F27" s="855">
        <f t="shared" ref="F27:S27" si="5">F26+F28</f>
        <v>0</v>
      </c>
      <c r="G27" s="855">
        <f t="shared" si="5"/>
        <v>0</v>
      </c>
      <c r="H27" s="855">
        <f t="shared" si="5"/>
        <v>0</v>
      </c>
      <c r="I27" s="855">
        <f t="shared" si="5"/>
        <v>0</v>
      </c>
      <c r="J27" s="855">
        <f t="shared" si="5"/>
        <v>0</v>
      </c>
      <c r="K27" s="855">
        <f t="shared" si="5"/>
        <v>0</v>
      </c>
      <c r="L27" s="855">
        <f t="shared" si="5"/>
        <v>0</v>
      </c>
      <c r="M27" s="855">
        <f t="shared" si="5"/>
        <v>0</v>
      </c>
      <c r="N27" s="846">
        <f t="shared" si="5"/>
        <v>0</v>
      </c>
      <c r="O27" s="855">
        <f t="shared" si="5"/>
        <v>0</v>
      </c>
      <c r="P27" s="855">
        <f t="shared" si="5"/>
        <v>0</v>
      </c>
      <c r="Q27" s="855">
        <f t="shared" si="5"/>
        <v>0</v>
      </c>
      <c r="R27" s="848">
        <f t="shared" si="5"/>
        <v>0</v>
      </c>
      <c r="S27" s="856">
        <f t="shared" si="5"/>
        <v>0</v>
      </c>
    </row>
    <row r="28" spans="1:22" ht="17.25" customHeight="1" x14ac:dyDescent="0.3">
      <c r="A28" s="853"/>
      <c r="B28" s="854"/>
      <c r="C28" s="1586"/>
      <c r="D28" s="945" t="s">
        <v>17</v>
      </c>
      <c r="E28" s="1587"/>
      <c r="F28" s="855"/>
      <c r="G28" s="855"/>
      <c r="H28" s="855"/>
      <c r="I28" s="870">
        <v>0</v>
      </c>
      <c r="J28" s="855"/>
      <c r="K28" s="855"/>
      <c r="L28" s="855"/>
      <c r="M28" s="871"/>
      <c r="N28" s="846">
        <f>SUM(I28:M28)</f>
        <v>0</v>
      </c>
      <c r="O28" s="872"/>
      <c r="P28" s="855"/>
      <c r="Q28" s="855"/>
      <c r="R28" s="848"/>
      <c r="S28" s="856">
        <f>SUM(M28:R28)</f>
        <v>0</v>
      </c>
    </row>
    <row r="29" spans="1:22" ht="17.25" customHeight="1" x14ac:dyDescent="0.3">
      <c r="A29" s="1429"/>
      <c r="B29" s="1429"/>
      <c r="C29" s="1590" t="s">
        <v>392</v>
      </c>
      <c r="D29" s="771" t="s">
        <v>402</v>
      </c>
      <c r="E29" s="1587" t="s">
        <v>269</v>
      </c>
      <c r="F29" s="908"/>
      <c r="G29" s="908"/>
      <c r="H29" s="908"/>
      <c r="I29" s="909">
        <v>540</v>
      </c>
      <c r="J29" s="908"/>
      <c r="K29" s="908"/>
      <c r="L29" s="908"/>
      <c r="M29" s="910"/>
      <c r="N29" s="846">
        <f>SUM(I29:M29)</f>
        <v>540</v>
      </c>
      <c r="O29" s="911"/>
      <c r="P29" s="908"/>
      <c r="Q29" s="908"/>
      <c r="R29" s="848"/>
      <c r="S29" s="856">
        <f>SUM(M29:R29)</f>
        <v>540</v>
      </c>
    </row>
    <row r="30" spans="1:22" ht="17.25" customHeight="1" x14ac:dyDescent="0.3">
      <c r="A30" s="1429"/>
      <c r="B30" s="1429"/>
      <c r="C30" s="1590"/>
      <c r="D30" s="699" t="s">
        <v>300</v>
      </c>
      <c r="E30" s="1587"/>
      <c r="F30" s="855">
        <f t="shared" ref="F30:S30" si="6">F29+F31</f>
        <v>0</v>
      </c>
      <c r="G30" s="855">
        <f t="shared" si="6"/>
        <v>0</v>
      </c>
      <c r="H30" s="855">
        <f t="shared" si="6"/>
        <v>0</v>
      </c>
      <c r="I30" s="855">
        <f t="shared" si="6"/>
        <v>540</v>
      </c>
      <c r="J30" s="855">
        <f t="shared" si="6"/>
        <v>0</v>
      </c>
      <c r="K30" s="855">
        <f t="shared" si="6"/>
        <v>0</v>
      </c>
      <c r="L30" s="855">
        <f t="shared" si="6"/>
        <v>0</v>
      </c>
      <c r="M30" s="855">
        <f t="shared" si="6"/>
        <v>0</v>
      </c>
      <c r="N30" s="846">
        <f t="shared" si="6"/>
        <v>540</v>
      </c>
      <c r="O30" s="855">
        <f t="shared" si="6"/>
        <v>0</v>
      </c>
      <c r="P30" s="855">
        <f t="shared" si="6"/>
        <v>0</v>
      </c>
      <c r="Q30" s="855">
        <f t="shared" si="6"/>
        <v>0</v>
      </c>
      <c r="R30" s="848">
        <f t="shared" si="6"/>
        <v>0</v>
      </c>
      <c r="S30" s="856">
        <f t="shared" si="6"/>
        <v>540</v>
      </c>
    </row>
    <row r="31" spans="1:22" ht="17.25" customHeight="1" x14ac:dyDescent="0.3">
      <c r="A31" s="1429"/>
      <c r="B31" s="1429"/>
      <c r="C31" s="1590"/>
      <c r="D31" s="945" t="s">
        <v>17</v>
      </c>
      <c r="E31" s="1587"/>
      <c r="F31" s="908"/>
      <c r="G31" s="908"/>
      <c r="H31" s="908"/>
      <c r="I31" s="909">
        <v>0</v>
      </c>
      <c r="J31" s="908"/>
      <c r="K31" s="908"/>
      <c r="L31" s="908"/>
      <c r="M31" s="910"/>
      <c r="N31" s="846">
        <f>SUM(I31:M31)</f>
        <v>0</v>
      </c>
      <c r="O31" s="911"/>
      <c r="P31" s="908"/>
      <c r="Q31" s="908"/>
      <c r="R31" s="848"/>
      <c r="S31" s="856">
        <f>SUM(M31:R31)</f>
        <v>0</v>
      </c>
    </row>
    <row r="32" spans="1:22" ht="17.25" customHeight="1" x14ac:dyDescent="0.3">
      <c r="A32" s="1429"/>
      <c r="B32" s="1429"/>
      <c r="C32" s="1586" t="s">
        <v>91</v>
      </c>
      <c r="D32" s="771" t="s">
        <v>402</v>
      </c>
      <c r="E32" s="1587" t="s">
        <v>269</v>
      </c>
      <c r="F32" s="908"/>
      <c r="G32" s="908"/>
      <c r="H32" s="908"/>
      <c r="I32" s="909"/>
      <c r="J32" s="908"/>
      <c r="K32" s="908"/>
      <c r="L32" s="908"/>
      <c r="M32" s="910"/>
      <c r="N32" s="846">
        <f>SUM(I32:M32)</f>
        <v>0</v>
      </c>
      <c r="O32" s="911"/>
      <c r="P32" s="908"/>
      <c r="Q32" s="908"/>
      <c r="R32" s="848"/>
      <c r="S32" s="856">
        <f>SUM(M32:R32)</f>
        <v>0</v>
      </c>
    </row>
    <row r="33" spans="1:21" ht="17.25" customHeight="1" x14ac:dyDescent="0.3">
      <c r="A33" s="853"/>
      <c r="B33" s="854"/>
      <c r="C33" s="1586"/>
      <c r="D33" s="699" t="s">
        <v>300</v>
      </c>
      <c r="E33" s="1587"/>
      <c r="F33" s="855">
        <f t="shared" ref="F33:S33" si="7">F32+F34</f>
        <v>0</v>
      </c>
      <c r="G33" s="855">
        <f t="shared" si="7"/>
        <v>0</v>
      </c>
      <c r="H33" s="855">
        <f t="shared" si="7"/>
        <v>0</v>
      </c>
      <c r="I33" s="855">
        <f t="shared" si="7"/>
        <v>0</v>
      </c>
      <c r="J33" s="855">
        <f t="shared" si="7"/>
        <v>0</v>
      </c>
      <c r="K33" s="855">
        <f t="shared" si="7"/>
        <v>0</v>
      </c>
      <c r="L33" s="855">
        <f t="shared" si="7"/>
        <v>0</v>
      </c>
      <c r="M33" s="855">
        <f t="shared" si="7"/>
        <v>0</v>
      </c>
      <c r="N33" s="846">
        <f t="shared" si="7"/>
        <v>0</v>
      </c>
      <c r="O33" s="855">
        <f t="shared" si="7"/>
        <v>0</v>
      </c>
      <c r="P33" s="855">
        <f t="shared" si="7"/>
        <v>0</v>
      </c>
      <c r="Q33" s="855">
        <f t="shared" si="7"/>
        <v>0</v>
      </c>
      <c r="R33" s="848">
        <f t="shared" si="7"/>
        <v>0</v>
      </c>
      <c r="S33" s="856">
        <f t="shared" si="7"/>
        <v>0</v>
      </c>
    </row>
    <row r="34" spans="1:21" ht="17.25" customHeight="1" x14ac:dyDescent="0.3">
      <c r="A34" s="873"/>
      <c r="B34" s="874"/>
      <c r="C34" s="1588"/>
      <c r="D34" s="945" t="s">
        <v>17</v>
      </c>
      <c r="E34" s="1589"/>
      <c r="F34" s="876"/>
      <c r="G34" s="876"/>
      <c r="H34" s="876"/>
      <c r="I34" s="877"/>
      <c r="J34" s="876"/>
      <c r="K34" s="876"/>
      <c r="L34" s="876"/>
      <c r="M34" s="878"/>
      <c r="N34" s="879">
        <f>SUM(I34:M34)</f>
        <v>0</v>
      </c>
      <c r="O34" s="880"/>
      <c r="P34" s="876"/>
      <c r="Q34" s="876"/>
      <c r="R34" s="881"/>
      <c r="S34" s="882">
        <f>SUM(M34:R34)</f>
        <v>0</v>
      </c>
    </row>
    <row r="35" spans="1:21" ht="17.25" customHeight="1" x14ac:dyDescent="0.3">
      <c r="A35" s="883"/>
      <c r="B35" s="884"/>
      <c r="C35" s="371"/>
      <c r="D35" s="371"/>
      <c r="E35" s="885"/>
      <c r="F35" s="886"/>
      <c r="G35" s="886"/>
      <c r="H35" s="886"/>
      <c r="I35" s="887"/>
      <c r="J35" s="886"/>
      <c r="K35" s="886"/>
      <c r="L35" s="886"/>
      <c r="M35" s="888"/>
      <c r="N35" s="889">
        <f>SUM(I35:M35)</f>
        <v>0</v>
      </c>
      <c r="O35" s="890"/>
      <c r="P35" s="886"/>
      <c r="Q35" s="886"/>
      <c r="R35" s="891"/>
      <c r="S35" s="892">
        <f>SUM(M35:R35)</f>
        <v>0</v>
      </c>
    </row>
    <row r="36" spans="1:21" ht="17.25" customHeight="1" x14ac:dyDescent="0.3">
      <c r="A36" s="893"/>
      <c r="B36" s="893"/>
      <c r="C36" s="366" t="s">
        <v>393</v>
      </c>
      <c r="D36" s="366"/>
      <c r="E36" s="912"/>
      <c r="F36" s="895"/>
      <c r="G36" s="895"/>
      <c r="H36" s="895"/>
      <c r="I36" s="896"/>
      <c r="J36" s="895"/>
      <c r="K36" s="895"/>
      <c r="L36" s="895"/>
      <c r="M36" s="897"/>
      <c r="N36" s="898">
        <f>SUM(I36:M36)</f>
        <v>0</v>
      </c>
      <c r="O36" s="899"/>
      <c r="P36" s="895"/>
      <c r="Q36" s="895"/>
      <c r="R36" s="900"/>
      <c r="S36" s="901">
        <f>SUM(M36:R36)</f>
        <v>0</v>
      </c>
    </row>
    <row r="37" spans="1:21" s="852" customFormat="1" ht="17.25" customHeight="1" x14ac:dyDescent="0.3">
      <c r="A37" s="842"/>
      <c r="B37" s="842"/>
      <c r="C37" s="1578" t="s">
        <v>391</v>
      </c>
      <c r="D37" s="771" t="s">
        <v>402</v>
      </c>
      <c r="E37" s="1579" t="s">
        <v>341</v>
      </c>
      <c r="F37" s="902"/>
      <c r="G37" s="902"/>
      <c r="H37" s="902"/>
      <c r="I37" s="903">
        <v>31023</v>
      </c>
      <c r="J37" s="902"/>
      <c r="K37" s="902"/>
      <c r="L37" s="902"/>
      <c r="M37" s="904"/>
      <c r="N37" s="846">
        <f>SUM(I37:M37)</f>
        <v>31023</v>
      </c>
      <c r="O37" s="905"/>
      <c r="P37" s="902"/>
      <c r="Q37" s="902">
        <v>6141</v>
      </c>
      <c r="R37" s="848">
        <v>58284</v>
      </c>
      <c r="S37" s="856">
        <f>SUM(M37:R37)</f>
        <v>95448</v>
      </c>
      <c r="U37" s="906"/>
    </row>
    <row r="38" spans="1:21" ht="17.25" customHeight="1" x14ac:dyDescent="0.3">
      <c r="A38" s="1429"/>
      <c r="B38" s="1429"/>
      <c r="C38" s="1578"/>
      <c r="D38" s="699" t="s">
        <v>300</v>
      </c>
      <c r="E38" s="1579"/>
      <c r="F38" s="855">
        <f t="shared" ref="F38:S38" si="8">F37+F39</f>
        <v>0</v>
      </c>
      <c r="G38" s="855">
        <f t="shared" si="8"/>
        <v>0</v>
      </c>
      <c r="H38" s="855">
        <f t="shared" si="8"/>
        <v>0</v>
      </c>
      <c r="I38" s="855">
        <f t="shared" si="8"/>
        <v>31023</v>
      </c>
      <c r="J38" s="855">
        <f t="shared" si="8"/>
        <v>0</v>
      </c>
      <c r="K38" s="855">
        <f t="shared" si="8"/>
        <v>0</v>
      </c>
      <c r="L38" s="855">
        <f t="shared" si="8"/>
        <v>0</v>
      </c>
      <c r="M38" s="855">
        <f t="shared" si="8"/>
        <v>0</v>
      </c>
      <c r="N38" s="846">
        <f t="shared" si="8"/>
        <v>31023</v>
      </c>
      <c r="O38" s="855">
        <f t="shared" si="8"/>
        <v>0</v>
      </c>
      <c r="P38" s="855">
        <f t="shared" si="8"/>
        <v>0</v>
      </c>
      <c r="Q38" s="855">
        <f t="shared" si="8"/>
        <v>6141</v>
      </c>
      <c r="R38" s="848">
        <f t="shared" si="8"/>
        <v>58284</v>
      </c>
      <c r="S38" s="856">
        <f t="shared" si="8"/>
        <v>95448</v>
      </c>
    </row>
    <row r="39" spans="1:21" s="863" customFormat="1" ht="17.25" customHeight="1" x14ac:dyDescent="0.3">
      <c r="A39" s="780"/>
      <c r="B39" s="780"/>
      <c r="C39" s="1578"/>
      <c r="D39" s="945" t="s">
        <v>17</v>
      </c>
      <c r="E39" s="1579"/>
      <c r="F39" s="947"/>
      <c r="G39" s="947"/>
      <c r="H39" s="947"/>
      <c r="I39" s="946"/>
      <c r="J39" s="947"/>
      <c r="K39" s="947"/>
      <c r="L39" s="947"/>
      <c r="M39" s="948"/>
      <c r="N39" s="846">
        <f>SUM(I39:M39)</f>
        <v>0</v>
      </c>
      <c r="O39" s="949"/>
      <c r="P39" s="947"/>
      <c r="Q39" s="947">
        <v>0</v>
      </c>
      <c r="R39" s="848">
        <v>0</v>
      </c>
      <c r="S39" s="856">
        <f>SUM(M39:R39)</f>
        <v>0</v>
      </c>
      <c r="U39" s="907"/>
    </row>
    <row r="40" spans="1:21" ht="17.25" customHeight="1" x14ac:dyDescent="0.3">
      <c r="A40" s="1429"/>
      <c r="B40" s="1429"/>
      <c r="C40" s="1586" t="s">
        <v>87</v>
      </c>
      <c r="D40" s="771" t="s">
        <v>402</v>
      </c>
      <c r="E40" s="1587" t="s">
        <v>341</v>
      </c>
      <c r="F40" s="908"/>
      <c r="G40" s="908"/>
      <c r="H40" s="908"/>
      <c r="I40" s="909"/>
      <c r="J40" s="908"/>
      <c r="K40" s="908"/>
      <c r="L40" s="908"/>
      <c r="M40" s="910"/>
      <c r="N40" s="846">
        <f>SUM(I40:M40)</f>
        <v>0</v>
      </c>
      <c r="O40" s="911"/>
      <c r="P40" s="908"/>
      <c r="Q40" s="908"/>
      <c r="R40" s="848"/>
      <c r="S40" s="856">
        <f>SUM(M40:R40)</f>
        <v>0</v>
      </c>
    </row>
    <row r="41" spans="1:21" ht="17.25" customHeight="1" x14ac:dyDescent="0.3">
      <c r="A41" s="1429"/>
      <c r="B41" s="1429"/>
      <c r="C41" s="1586"/>
      <c r="D41" s="699" t="s">
        <v>300</v>
      </c>
      <c r="E41" s="1587"/>
      <c r="F41" s="855">
        <f t="shared" ref="F41:S41" si="9">F40+F42</f>
        <v>0</v>
      </c>
      <c r="G41" s="855">
        <f t="shared" si="9"/>
        <v>0</v>
      </c>
      <c r="H41" s="855">
        <f t="shared" si="9"/>
        <v>0</v>
      </c>
      <c r="I41" s="855">
        <f t="shared" si="9"/>
        <v>0</v>
      </c>
      <c r="J41" s="855">
        <f t="shared" si="9"/>
        <v>0</v>
      </c>
      <c r="K41" s="855">
        <f t="shared" si="9"/>
        <v>0</v>
      </c>
      <c r="L41" s="855">
        <f t="shared" si="9"/>
        <v>0</v>
      </c>
      <c r="M41" s="855">
        <f t="shared" si="9"/>
        <v>0</v>
      </c>
      <c r="N41" s="846">
        <f t="shared" si="9"/>
        <v>0</v>
      </c>
      <c r="O41" s="855">
        <f t="shared" si="9"/>
        <v>0</v>
      </c>
      <c r="P41" s="855">
        <f t="shared" si="9"/>
        <v>0</v>
      </c>
      <c r="Q41" s="855">
        <f t="shared" si="9"/>
        <v>0</v>
      </c>
      <c r="R41" s="848">
        <f t="shared" si="9"/>
        <v>0</v>
      </c>
      <c r="S41" s="856">
        <f t="shared" si="9"/>
        <v>0</v>
      </c>
    </row>
    <row r="42" spans="1:21" ht="17.25" customHeight="1" x14ac:dyDescent="0.3">
      <c r="A42" s="1429"/>
      <c r="B42" s="1429"/>
      <c r="C42" s="1586"/>
      <c r="D42" s="945" t="s">
        <v>17</v>
      </c>
      <c r="E42" s="1587"/>
      <c r="F42" s="908"/>
      <c r="G42" s="908"/>
      <c r="H42" s="908"/>
      <c r="I42" s="909"/>
      <c r="J42" s="908"/>
      <c r="K42" s="908"/>
      <c r="L42" s="908"/>
      <c r="M42" s="910"/>
      <c r="N42" s="846">
        <f>SUM(I42:M42)</f>
        <v>0</v>
      </c>
      <c r="O42" s="911"/>
      <c r="P42" s="908"/>
      <c r="Q42" s="908"/>
      <c r="R42" s="848"/>
      <c r="S42" s="856">
        <f>SUM(M42:R42)</f>
        <v>0</v>
      </c>
    </row>
    <row r="43" spans="1:21" ht="17.25" customHeight="1" x14ac:dyDescent="0.3">
      <c r="A43" s="1429"/>
      <c r="B43" s="1429"/>
      <c r="C43" s="1588" t="s">
        <v>91</v>
      </c>
      <c r="D43" s="771" t="s">
        <v>402</v>
      </c>
      <c r="E43" s="1589" t="s">
        <v>341</v>
      </c>
      <c r="F43" s="908"/>
      <c r="G43" s="908"/>
      <c r="H43" s="908"/>
      <c r="I43" s="909"/>
      <c r="J43" s="908"/>
      <c r="K43" s="908"/>
      <c r="L43" s="908"/>
      <c r="M43" s="910"/>
      <c r="N43" s="846">
        <f>SUM(I43:M43)</f>
        <v>0</v>
      </c>
      <c r="O43" s="911"/>
      <c r="P43" s="908"/>
      <c r="Q43" s="908"/>
      <c r="R43" s="848"/>
      <c r="S43" s="856">
        <f>SUM(M43:R43)</f>
        <v>0</v>
      </c>
    </row>
    <row r="44" spans="1:21" ht="17.25" customHeight="1" x14ac:dyDescent="0.3">
      <c r="A44" s="1429"/>
      <c r="B44" s="1429"/>
      <c r="C44" s="1588"/>
      <c r="D44" s="699" t="s">
        <v>300</v>
      </c>
      <c r="E44" s="1589"/>
      <c r="F44" s="855">
        <f t="shared" ref="F44:S44" si="10">F43+F45</f>
        <v>0</v>
      </c>
      <c r="G44" s="855">
        <f t="shared" si="10"/>
        <v>0</v>
      </c>
      <c r="H44" s="855">
        <f t="shared" si="10"/>
        <v>0</v>
      </c>
      <c r="I44" s="855">
        <f t="shared" si="10"/>
        <v>0</v>
      </c>
      <c r="J44" s="855">
        <f t="shared" si="10"/>
        <v>0</v>
      </c>
      <c r="K44" s="855">
        <f t="shared" si="10"/>
        <v>0</v>
      </c>
      <c r="L44" s="855">
        <f t="shared" si="10"/>
        <v>0</v>
      </c>
      <c r="M44" s="855">
        <f t="shared" si="10"/>
        <v>0</v>
      </c>
      <c r="N44" s="846">
        <f t="shared" si="10"/>
        <v>0</v>
      </c>
      <c r="O44" s="855">
        <f t="shared" si="10"/>
        <v>0</v>
      </c>
      <c r="P44" s="855">
        <f t="shared" si="10"/>
        <v>0</v>
      </c>
      <c r="Q44" s="855">
        <f t="shared" si="10"/>
        <v>0</v>
      </c>
      <c r="R44" s="848">
        <f t="shared" si="10"/>
        <v>0</v>
      </c>
      <c r="S44" s="856">
        <f t="shared" si="10"/>
        <v>0</v>
      </c>
    </row>
    <row r="45" spans="1:21" ht="17.25" customHeight="1" x14ac:dyDescent="0.3">
      <c r="A45" s="913"/>
      <c r="B45" s="913"/>
      <c r="C45" s="1588"/>
      <c r="D45" s="875" t="s">
        <v>17</v>
      </c>
      <c r="E45" s="1589"/>
      <c r="F45" s="914"/>
      <c r="G45" s="914"/>
      <c r="H45" s="914"/>
      <c r="I45" s="915"/>
      <c r="J45" s="914"/>
      <c r="K45" s="914"/>
      <c r="L45" s="914"/>
      <c r="M45" s="916"/>
      <c r="N45" s="879">
        <f>SUM(I45:M45)</f>
        <v>0</v>
      </c>
      <c r="O45" s="917"/>
      <c r="P45" s="914"/>
      <c r="Q45" s="914"/>
      <c r="R45" s="881"/>
      <c r="S45" s="882">
        <f>SUM(M45:R45)</f>
        <v>0</v>
      </c>
    </row>
    <row r="46" spans="1:21" ht="17.25" customHeight="1" x14ac:dyDescent="0.3">
      <c r="A46" s="884"/>
      <c r="B46" s="884"/>
      <c r="C46" s="371"/>
      <c r="D46" s="371"/>
      <c r="E46" s="918"/>
      <c r="F46" s="886"/>
      <c r="G46" s="886"/>
      <c r="H46" s="886"/>
      <c r="I46" s="887"/>
      <c r="J46" s="886"/>
      <c r="K46" s="886"/>
      <c r="L46" s="886"/>
      <c r="M46" s="888"/>
      <c r="N46" s="889">
        <f>SUM(I46:M46)</f>
        <v>0</v>
      </c>
      <c r="O46" s="890"/>
      <c r="P46" s="886"/>
      <c r="Q46" s="886"/>
      <c r="R46" s="891"/>
      <c r="S46" s="892">
        <f>SUM(M46:R46)</f>
        <v>0</v>
      </c>
    </row>
    <row r="47" spans="1:21" ht="17.25" customHeight="1" x14ac:dyDescent="0.3">
      <c r="A47" s="893">
        <v>1</v>
      </c>
      <c r="B47" s="893">
        <v>5</v>
      </c>
      <c r="C47" s="366" t="s">
        <v>6</v>
      </c>
      <c r="D47" s="366"/>
      <c r="E47" s="912"/>
      <c r="F47" s="895"/>
      <c r="G47" s="895"/>
      <c r="H47" s="895"/>
      <c r="I47" s="896"/>
      <c r="J47" s="895"/>
      <c r="K47" s="895"/>
      <c r="L47" s="895"/>
      <c r="M47" s="897"/>
      <c r="N47" s="898">
        <f>SUM(I47:M47)</f>
        <v>0</v>
      </c>
      <c r="O47" s="899"/>
      <c r="P47" s="895"/>
      <c r="Q47" s="895"/>
      <c r="R47" s="900"/>
      <c r="S47" s="901">
        <f>SUM(M47:R47)</f>
        <v>0</v>
      </c>
    </row>
    <row r="48" spans="1:21" s="852" customFormat="1" ht="17.25" customHeight="1" x14ac:dyDescent="0.3">
      <c r="A48" s="842"/>
      <c r="B48" s="842"/>
      <c r="C48" s="1578" t="s">
        <v>394</v>
      </c>
      <c r="D48" s="771" t="s">
        <v>402</v>
      </c>
      <c r="E48" s="1579" t="s">
        <v>361</v>
      </c>
      <c r="F48" s="902"/>
      <c r="G48" s="902"/>
      <c r="H48" s="902"/>
      <c r="I48" s="903">
        <v>310</v>
      </c>
      <c r="J48" s="902"/>
      <c r="K48" s="902"/>
      <c r="L48" s="902"/>
      <c r="M48" s="904"/>
      <c r="N48" s="846">
        <f>SUM(F48:M48)</f>
        <v>310</v>
      </c>
      <c r="O48" s="905"/>
      <c r="P48" s="902"/>
      <c r="Q48" s="902">
        <v>31015</v>
      </c>
      <c r="R48" s="848">
        <v>316111</v>
      </c>
      <c r="S48" s="856">
        <f>SUM(M48:R48)</f>
        <v>347436</v>
      </c>
      <c r="U48" s="906"/>
    </row>
    <row r="49" spans="1:21" ht="17.25" customHeight="1" x14ac:dyDescent="0.3">
      <c r="A49" s="1429"/>
      <c r="B49" s="1429"/>
      <c r="C49" s="1578"/>
      <c r="D49" s="699" t="s">
        <v>300</v>
      </c>
      <c r="E49" s="1579"/>
      <c r="F49" s="855">
        <f t="shared" ref="F49:S49" si="11">F48+F50</f>
        <v>0</v>
      </c>
      <c r="G49" s="855">
        <f t="shared" si="11"/>
        <v>0</v>
      </c>
      <c r="H49" s="855">
        <f t="shared" si="11"/>
        <v>0</v>
      </c>
      <c r="I49" s="855">
        <f t="shared" si="11"/>
        <v>310</v>
      </c>
      <c r="J49" s="855">
        <f t="shared" si="11"/>
        <v>0</v>
      </c>
      <c r="K49" s="855">
        <f t="shared" si="11"/>
        <v>0</v>
      </c>
      <c r="L49" s="855">
        <f t="shared" si="11"/>
        <v>0</v>
      </c>
      <c r="M49" s="855">
        <f t="shared" si="11"/>
        <v>0</v>
      </c>
      <c r="N49" s="846">
        <f t="shared" ref="N49:N77" si="12">SUM(F49:M49)</f>
        <v>310</v>
      </c>
      <c r="O49" s="855">
        <f t="shared" si="11"/>
        <v>0</v>
      </c>
      <c r="P49" s="855">
        <f t="shared" si="11"/>
        <v>0</v>
      </c>
      <c r="Q49" s="855">
        <f t="shared" si="11"/>
        <v>31015</v>
      </c>
      <c r="R49" s="848">
        <f t="shared" si="11"/>
        <v>316111</v>
      </c>
      <c r="S49" s="856">
        <f t="shared" si="11"/>
        <v>347436</v>
      </c>
    </row>
    <row r="50" spans="1:21" s="863" customFormat="1" ht="17.25" customHeight="1" x14ac:dyDescent="0.3">
      <c r="A50" s="780"/>
      <c r="B50" s="780"/>
      <c r="C50" s="1578"/>
      <c r="D50" s="945" t="s">
        <v>17</v>
      </c>
      <c r="E50" s="1579"/>
      <c r="F50" s="947"/>
      <c r="G50" s="947"/>
      <c r="H50" s="947"/>
      <c r="I50" s="946">
        <v>0</v>
      </c>
      <c r="J50" s="947"/>
      <c r="K50" s="947"/>
      <c r="L50" s="947"/>
      <c r="M50" s="948"/>
      <c r="N50" s="846">
        <f t="shared" si="12"/>
        <v>0</v>
      </c>
      <c r="O50" s="949"/>
      <c r="P50" s="947"/>
      <c r="Q50" s="947">
        <v>0</v>
      </c>
      <c r="R50" s="848">
        <v>0</v>
      </c>
      <c r="S50" s="856">
        <f>SUM(M50:R50)</f>
        <v>0</v>
      </c>
      <c r="U50" s="907"/>
    </row>
    <row r="51" spans="1:21" s="852" customFormat="1" ht="17.25" customHeight="1" x14ac:dyDescent="0.3">
      <c r="A51" s="842"/>
      <c r="B51" s="842"/>
      <c r="C51" s="1591" t="s">
        <v>395</v>
      </c>
      <c r="D51" s="771" t="s">
        <v>402</v>
      </c>
      <c r="E51" s="1579" t="s">
        <v>361</v>
      </c>
      <c r="F51" s="902"/>
      <c r="G51" s="902"/>
      <c r="H51" s="902"/>
      <c r="I51" s="903">
        <v>3326</v>
      </c>
      <c r="J51" s="902"/>
      <c r="K51" s="902"/>
      <c r="L51" s="902"/>
      <c r="M51" s="904"/>
      <c r="N51" s="846">
        <f t="shared" si="12"/>
        <v>3326</v>
      </c>
      <c r="O51" s="905"/>
      <c r="P51" s="902"/>
      <c r="Q51" s="902"/>
      <c r="R51" s="848"/>
      <c r="S51" s="856">
        <f>SUM(M51:R51)</f>
        <v>3326</v>
      </c>
      <c r="U51" s="906"/>
    </row>
    <row r="52" spans="1:21" ht="17.25" customHeight="1" x14ac:dyDescent="0.3">
      <c r="A52" s="1429"/>
      <c r="B52" s="1429"/>
      <c r="C52" s="1591"/>
      <c r="D52" s="699" t="s">
        <v>300</v>
      </c>
      <c r="E52" s="1579"/>
      <c r="F52" s="855">
        <f t="shared" ref="F52:S52" si="13">F51+F53</f>
        <v>0</v>
      </c>
      <c r="G52" s="855">
        <f t="shared" si="13"/>
        <v>0</v>
      </c>
      <c r="H52" s="855">
        <f t="shared" si="13"/>
        <v>0</v>
      </c>
      <c r="I52" s="855">
        <f t="shared" si="13"/>
        <v>3326</v>
      </c>
      <c r="J52" s="855">
        <f t="shared" si="13"/>
        <v>0</v>
      </c>
      <c r="K52" s="855">
        <f t="shared" si="13"/>
        <v>0</v>
      </c>
      <c r="L52" s="855">
        <f t="shared" si="13"/>
        <v>0</v>
      </c>
      <c r="M52" s="855">
        <f t="shared" si="13"/>
        <v>0</v>
      </c>
      <c r="N52" s="846">
        <f t="shared" si="12"/>
        <v>3326</v>
      </c>
      <c r="O52" s="855">
        <f t="shared" si="13"/>
        <v>0</v>
      </c>
      <c r="P52" s="855">
        <f t="shared" si="13"/>
        <v>0</v>
      </c>
      <c r="Q52" s="855">
        <f t="shared" si="13"/>
        <v>0</v>
      </c>
      <c r="R52" s="848">
        <f t="shared" si="13"/>
        <v>0</v>
      </c>
      <c r="S52" s="856">
        <f t="shared" si="13"/>
        <v>3326</v>
      </c>
    </row>
    <row r="53" spans="1:21" ht="17.25" customHeight="1" x14ac:dyDescent="0.3">
      <c r="A53" s="1429"/>
      <c r="B53" s="1429"/>
      <c r="C53" s="1591"/>
      <c r="D53" s="945" t="s">
        <v>17</v>
      </c>
      <c r="E53" s="1579"/>
      <c r="F53" s="908"/>
      <c r="G53" s="908"/>
      <c r="H53" s="908"/>
      <c r="I53" s="909">
        <v>0</v>
      </c>
      <c r="J53" s="908"/>
      <c r="K53" s="908"/>
      <c r="L53" s="908"/>
      <c r="M53" s="910"/>
      <c r="N53" s="846">
        <f t="shared" si="12"/>
        <v>0</v>
      </c>
      <c r="O53" s="911"/>
      <c r="P53" s="908"/>
      <c r="Q53" s="908"/>
      <c r="R53" s="848"/>
      <c r="S53" s="856">
        <f>SUM(M53:R53)</f>
        <v>0</v>
      </c>
    </row>
    <row r="54" spans="1:21" s="852" customFormat="1" ht="17.25" customHeight="1" x14ac:dyDescent="0.3">
      <c r="A54" s="842"/>
      <c r="B54" s="842"/>
      <c r="C54" s="1578" t="s">
        <v>392</v>
      </c>
      <c r="D54" s="771" t="s">
        <v>402</v>
      </c>
      <c r="E54" s="1579" t="s">
        <v>361</v>
      </c>
      <c r="F54" s="902"/>
      <c r="G54" s="902"/>
      <c r="H54" s="902"/>
      <c r="I54" s="903">
        <v>271</v>
      </c>
      <c r="J54" s="902"/>
      <c r="K54" s="902"/>
      <c r="L54" s="902"/>
      <c r="M54" s="904"/>
      <c r="N54" s="846">
        <f t="shared" si="12"/>
        <v>271</v>
      </c>
      <c r="O54" s="905"/>
      <c r="P54" s="902"/>
      <c r="Q54" s="902"/>
      <c r="R54" s="848"/>
      <c r="S54" s="856">
        <f>SUM(M54:R54)</f>
        <v>271</v>
      </c>
      <c r="U54" s="906"/>
    </row>
    <row r="55" spans="1:21" ht="17.25" customHeight="1" x14ac:dyDescent="0.3">
      <c r="A55" s="1429"/>
      <c r="B55" s="1429"/>
      <c r="C55" s="1578"/>
      <c r="D55" s="699" t="s">
        <v>300</v>
      </c>
      <c r="E55" s="1579"/>
      <c r="F55" s="855">
        <f t="shared" ref="F55:S55" si="14">F54+F56</f>
        <v>0</v>
      </c>
      <c r="G55" s="855">
        <f t="shared" si="14"/>
        <v>0</v>
      </c>
      <c r="H55" s="855">
        <f t="shared" si="14"/>
        <v>0</v>
      </c>
      <c r="I55" s="855">
        <f t="shared" si="14"/>
        <v>271</v>
      </c>
      <c r="J55" s="855">
        <f t="shared" si="14"/>
        <v>0</v>
      </c>
      <c r="K55" s="855">
        <f t="shared" si="14"/>
        <v>0</v>
      </c>
      <c r="L55" s="855">
        <f t="shared" si="14"/>
        <v>0</v>
      </c>
      <c r="M55" s="855">
        <f t="shared" si="14"/>
        <v>0</v>
      </c>
      <c r="N55" s="846">
        <f t="shared" si="12"/>
        <v>271</v>
      </c>
      <c r="O55" s="855">
        <f t="shared" si="14"/>
        <v>0</v>
      </c>
      <c r="P55" s="855">
        <f t="shared" si="14"/>
        <v>0</v>
      </c>
      <c r="Q55" s="855">
        <f t="shared" si="14"/>
        <v>0</v>
      </c>
      <c r="R55" s="848">
        <f t="shared" si="14"/>
        <v>0</v>
      </c>
      <c r="S55" s="856">
        <f t="shared" si="14"/>
        <v>271</v>
      </c>
    </row>
    <row r="56" spans="1:21" ht="17.25" customHeight="1" x14ac:dyDescent="0.3">
      <c r="A56" s="1429"/>
      <c r="B56" s="1429"/>
      <c r="C56" s="1578"/>
      <c r="D56" s="875" t="s">
        <v>17</v>
      </c>
      <c r="E56" s="1579"/>
      <c r="F56" s="908"/>
      <c r="G56" s="908"/>
      <c r="H56" s="908"/>
      <c r="I56" s="909">
        <v>0</v>
      </c>
      <c r="J56" s="908"/>
      <c r="K56" s="908"/>
      <c r="L56" s="908"/>
      <c r="M56" s="910"/>
      <c r="N56" s="846">
        <f t="shared" si="12"/>
        <v>0</v>
      </c>
      <c r="O56" s="911"/>
      <c r="P56" s="908"/>
      <c r="Q56" s="908"/>
      <c r="R56" s="848"/>
      <c r="S56" s="856">
        <f>SUM(M56:R56)</f>
        <v>0</v>
      </c>
    </row>
    <row r="57" spans="1:21" s="852" customFormat="1" ht="17.25" customHeight="1" x14ac:dyDescent="0.3">
      <c r="A57" s="842"/>
      <c r="B57" s="842"/>
      <c r="C57" s="1578" t="s">
        <v>391</v>
      </c>
      <c r="D57" s="771" t="s">
        <v>402</v>
      </c>
      <c r="E57" s="1579" t="s">
        <v>361</v>
      </c>
      <c r="F57" s="902"/>
      <c r="G57" s="902"/>
      <c r="H57" s="902"/>
      <c r="I57" s="903"/>
      <c r="J57" s="902"/>
      <c r="K57" s="902"/>
      <c r="L57" s="902"/>
      <c r="M57" s="904"/>
      <c r="N57" s="846">
        <f t="shared" si="12"/>
        <v>0</v>
      </c>
      <c r="O57" s="905"/>
      <c r="P57" s="902"/>
      <c r="Q57" s="902"/>
      <c r="R57" s="848"/>
      <c r="S57" s="856">
        <f>SUM(M57:R57)</f>
        <v>0</v>
      </c>
      <c r="U57" s="906"/>
    </row>
    <row r="58" spans="1:21" ht="17.25" customHeight="1" x14ac:dyDescent="0.3">
      <c r="A58" s="1429"/>
      <c r="B58" s="1429"/>
      <c r="C58" s="1578"/>
      <c r="D58" s="699" t="s">
        <v>300</v>
      </c>
      <c r="E58" s="1579"/>
      <c r="F58" s="855">
        <f t="shared" ref="F58:S58" si="15">F57+F59</f>
        <v>0</v>
      </c>
      <c r="G58" s="855">
        <f t="shared" si="15"/>
        <v>0</v>
      </c>
      <c r="H58" s="855">
        <f t="shared" si="15"/>
        <v>0</v>
      </c>
      <c r="I58" s="855">
        <f t="shared" si="15"/>
        <v>0</v>
      </c>
      <c r="J58" s="855">
        <f t="shared" si="15"/>
        <v>0</v>
      </c>
      <c r="K58" s="855">
        <f t="shared" si="15"/>
        <v>0</v>
      </c>
      <c r="L58" s="855">
        <f t="shared" si="15"/>
        <v>0</v>
      </c>
      <c r="M58" s="855">
        <f t="shared" si="15"/>
        <v>0</v>
      </c>
      <c r="N58" s="846">
        <f t="shared" si="12"/>
        <v>0</v>
      </c>
      <c r="O58" s="855">
        <f t="shared" si="15"/>
        <v>0</v>
      </c>
      <c r="P58" s="855">
        <f t="shared" si="15"/>
        <v>0</v>
      </c>
      <c r="Q58" s="855">
        <f t="shared" si="15"/>
        <v>0</v>
      </c>
      <c r="R58" s="848">
        <f t="shared" si="15"/>
        <v>0</v>
      </c>
      <c r="S58" s="856">
        <f t="shared" si="15"/>
        <v>0</v>
      </c>
    </row>
    <row r="59" spans="1:21" ht="17.25" customHeight="1" x14ac:dyDescent="0.3">
      <c r="A59" s="1429"/>
      <c r="B59" s="1429"/>
      <c r="C59" s="1578"/>
      <c r="D59" s="945" t="s">
        <v>17</v>
      </c>
      <c r="E59" s="1579"/>
      <c r="F59" s="908"/>
      <c r="G59" s="908"/>
      <c r="H59" s="908"/>
      <c r="I59" s="909"/>
      <c r="J59" s="908"/>
      <c r="K59" s="908"/>
      <c r="L59" s="908"/>
      <c r="M59" s="910"/>
      <c r="N59" s="846">
        <f t="shared" si="12"/>
        <v>0</v>
      </c>
      <c r="O59" s="911"/>
      <c r="P59" s="908"/>
      <c r="Q59" s="908"/>
      <c r="R59" s="848"/>
      <c r="S59" s="856">
        <f>SUM(M59:R59)</f>
        <v>0</v>
      </c>
    </row>
    <row r="60" spans="1:21" s="852" customFormat="1" ht="17.25" customHeight="1" x14ac:dyDescent="0.3">
      <c r="A60" s="842"/>
      <c r="B60" s="842"/>
      <c r="C60" s="1592" t="s">
        <v>701</v>
      </c>
      <c r="D60" s="771" t="s">
        <v>402</v>
      </c>
      <c r="E60" s="1579" t="s">
        <v>361</v>
      </c>
      <c r="F60" s="902"/>
      <c r="G60" s="902"/>
      <c r="H60" s="902"/>
      <c r="I60" s="903"/>
      <c r="J60" s="902"/>
      <c r="K60" s="902"/>
      <c r="L60" s="902">
        <v>520</v>
      </c>
      <c r="M60" s="904"/>
      <c r="N60" s="846">
        <f t="shared" si="12"/>
        <v>520</v>
      </c>
      <c r="O60" s="905"/>
      <c r="P60" s="902"/>
      <c r="Q60" s="902"/>
      <c r="R60" s="848"/>
      <c r="S60" s="856">
        <f>SUM(M60:R60)</f>
        <v>520</v>
      </c>
      <c r="U60" s="906"/>
    </row>
    <row r="61" spans="1:21" ht="17.25" customHeight="1" x14ac:dyDescent="0.3">
      <c r="A61" s="1429"/>
      <c r="B61" s="1429"/>
      <c r="C61" s="1592"/>
      <c r="D61" s="699" t="s">
        <v>300</v>
      </c>
      <c r="E61" s="1579"/>
      <c r="F61" s="855">
        <f t="shared" ref="F61:S61" si="16">F60+F62</f>
        <v>0</v>
      </c>
      <c r="G61" s="855">
        <f t="shared" si="16"/>
        <v>0</v>
      </c>
      <c r="H61" s="855">
        <f t="shared" si="16"/>
        <v>0</v>
      </c>
      <c r="I61" s="855">
        <f t="shared" si="16"/>
        <v>0</v>
      </c>
      <c r="J61" s="855">
        <f t="shared" si="16"/>
        <v>0</v>
      </c>
      <c r="K61" s="855">
        <f t="shared" si="16"/>
        <v>0</v>
      </c>
      <c r="L61" s="855">
        <f t="shared" si="16"/>
        <v>520</v>
      </c>
      <c r="M61" s="855">
        <f t="shared" si="16"/>
        <v>0</v>
      </c>
      <c r="N61" s="846">
        <f t="shared" si="12"/>
        <v>520</v>
      </c>
      <c r="O61" s="855">
        <f t="shared" si="16"/>
        <v>0</v>
      </c>
      <c r="P61" s="855">
        <f t="shared" si="16"/>
        <v>0</v>
      </c>
      <c r="Q61" s="855">
        <f t="shared" si="16"/>
        <v>0</v>
      </c>
      <c r="R61" s="848">
        <f t="shared" si="16"/>
        <v>0</v>
      </c>
      <c r="S61" s="856">
        <f t="shared" si="16"/>
        <v>520</v>
      </c>
    </row>
    <row r="62" spans="1:21" ht="17.25" customHeight="1" x14ac:dyDescent="0.3">
      <c r="A62" s="1429"/>
      <c r="B62" s="1429"/>
      <c r="C62" s="1592"/>
      <c r="D62" s="945" t="s">
        <v>17</v>
      </c>
      <c r="E62" s="1579"/>
      <c r="F62" s="908"/>
      <c r="G62" s="908"/>
      <c r="H62" s="908"/>
      <c r="I62" s="909">
        <v>0</v>
      </c>
      <c r="J62" s="908"/>
      <c r="K62" s="908"/>
      <c r="L62" s="908">
        <v>0</v>
      </c>
      <c r="M62" s="910"/>
      <c r="N62" s="846">
        <f t="shared" si="12"/>
        <v>0</v>
      </c>
      <c r="O62" s="911"/>
      <c r="P62" s="908"/>
      <c r="Q62" s="908"/>
      <c r="R62" s="848"/>
      <c r="S62" s="856">
        <f>SUM(M62:R62)</f>
        <v>0</v>
      </c>
    </row>
    <row r="63" spans="1:21" s="852" customFormat="1" ht="17.25" customHeight="1" x14ac:dyDescent="0.3">
      <c r="A63" s="842"/>
      <c r="B63" s="842"/>
      <c r="C63" s="1578" t="s">
        <v>711</v>
      </c>
      <c r="D63" s="771" t="s">
        <v>402</v>
      </c>
      <c r="E63" s="1579" t="s">
        <v>361</v>
      </c>
      <c r="F63" s="855"/>
      <c r="G63" s="902"/>
      <c r="H63" s="902"/>
      <c r="I63" s="903"/>
      <c r="J63" s="902"/>
      <c r="K63" s="902"/>
      <c r="L63" s="902"/>
      <c r="M63" s="904"/>
      <c r="N63" s="846">
        <f t="shared" si="12"/>
        <v>0</v>
      </c>
      <c r="O63" s="905"/>
      <c r="P63" s="902"/>
      <c r="Q63" s="902"/>
      <c r="R63" s="848"/>
      <c r="S63" s="856">
        <f>SUM(M63:R63)</f>
        <v>0</v>
      </c>
      <c r="U63" s="906"/>
    </row>
    <row r="64" spans="1:21" ht="17.25" customHeight="1" x14ac:dyDescent="0.3">
      <c r="A64" s="1429"/>
      <c r="B64" s="1429"/>
      <c r="C64" s="1578"/>
      <c r="D64" s="699" t="s">
        <v>300</v>
      </c>
      <c r="E64" s="1579"/>
      <c r="F64" s="855">
        <f t="shared" ref="F64:S64" si="17">F63+F65</f>
        <v>0</v>
      </c>
      <c r="G64" s="855">
        <f t="shared" si="17"/>
        <v>93475</v>
      </c>
      <c r="H64" s="855">
        <f t="shared" si="17"/>
        <v>0</v>
      </c>
      <c r="I64" s="855">
        <f t="shared" si="17"/>
        <v>0</v>
      </c>
      <c r="J64" s="855">
        <f t="shared" si="17"/>
        <v>0</v>
      </c>
      <c r="K64" s="855">
        <f t="shared" si="17"/>
        <v>14586</v>
      </c>
      <c r="L64" s="855">
        <f t="shared" si="17"/>
        <v>0</v>
      </c>
      <c r="M64" s="855">
        <f t="shared" si="17"/>
        <v>0</v>
      </c>
      <c r="N64" s="846">
        <f t="shared" si="12"/>
        <v>108061</v>
      </c>
      <c r="O64" s="855">
        <f t="shared" si="17"/>
        <v>0</v>
      </c>
      <c r="P64" s="855">
        <f t="shared" si="17"/>
        <v>0</v>
      </c>
      <c r="Q64" s="855">
        <f t="shared" si="17"/>
        <v>0</v>
      </c>
      <c r="R64" s="848">
        <f t="shared" si="17"/>
        <v>0</v>
      </c>
      <c r="S64" s="856">
        <f t="shared" si="17"/>
        <v>108061</v>
      </c>
    </row>
    <row r="65" spans="1:21" ht="17.25" customHeight="1" x14ac:dyDescent="0.3">
      <c r="A65" s="1429"/>
      <c r="B65" s="1429"/>
      <c r="C65" s="1578"/>
      <c r="D65" s="875" t="s">
        <v>17</v>
      </c>
      <c r="E65" s="1579"/>
      <c r="F65" s="908"/>
      <c r="G65" s="908">
        <v>93475</v>
      </c>
      <c r="H65" s="908"/>
      <c r="I65" s="909"/>
      <c r="J65" s="908"/>
      <c r="K65" s="908">
        <v>14586</v>
      </c>
      <c r="L65" s="908">
        <v>0</v>
      </c>
      <c r="M65" s="910"/>
      <c r="N65" s="846">
        <f t="shared" si="12"/>
        <v>108061</v>
      </c>
      <c r="O65" s="911"/>
      <c r="P65" s="908"/>
      <c r="Q65" s="908"/>
      <c r="R65" s="848"/>
      <c r="S65" s="856">
        <f>SUM(M65:R65)</f>
        <v>108061</v>
      </c>
    </row>
    <row r="66" spans="1:21" s="852" customFormat="1" ht="17.25" customHeight="1" x14ac:dyDescent="0.3">
      <c r="A66" s="842"/>
      <c r="B66" s="842"/>
      <c r="C66" s="1578" t="s">
        <v>397</v>
      </c>
      <c r="D66" s="771" t="s">
        <v>402</v>
      </c>
      <c r="E66" s="1579" t="s">
        <v>361</v>
      </c>
      <c r="F66" s="902"/>
      <c r="G66" s="902"/>
      <c r="H66" s="902"/>
      <c r="I66" s="903"/>
      <c r="J66" s="902"/>
      <c r="K66" s="902"/>
      <c r="L66" s="902"/>
      <c r="M66" s="904"/>
      <c r="N66" s="846">
        <f t="shared" si="12"/>
        <v>0</v>
      </c>
      <c r="O66" s="905"/>
      <c r="P66" s="902"/>
      <c r="Q66" s="902"/>
      <c r="R66" s="848"/>
      <c r="S66" s="856">
        <f>SUM(M66:R66)</f>
        <v>0</v>
      </c>
      <c r="U66" s="906"/>
    </row>
    <row r="67" spans="1:21" ht="17.25" customHeight="1" x14ac:dyDescent="0.3">
      <c r="A67" s="1429"/>
      <c r="B67" s="1429"/>
      <c r="C67" s="1578"/>
      <c r="D67" s="699" t="s">
        <v>300</v>
      </c>
      <c r="E67" s="1579"/>
      <c r="F67" s="855">
        <f t="shared" ref="F67:S67" si="18">F66+F68</f>
        <v>0</v>
      </c>
      <c r="G67" s="855">
        <f t="shared" si="18"/>
        <v>0</v>
      </c>
      <c r="H67" s="855">
        <f t="shared" si="18"/>
        <v>0</v>
      </c>
      <c r="I67" s="855">
        <f t="shared" si="18"/>
        <v>0</v>
      </c>
      <c r="J67" s="855">
        <f t="shared" si="18"/>
        <v>0</v>
      </c>
      <c r="K67" s="855">
        <f t="shared" si="18"/>
        <v>0</v>
      </c>
      <c r="L67" s="855">
        <f t="shared" si="18"/>
        <v>0</v>
      </c>
      <c r="M67" s="855">
        <f t="shared" si="18"/>
        <v>0</v>
      </c>
      <c r="N67" s="846">
        <f t="shared" si="12"/>
        <v>0</v>
      </c>
      <c r="O67" s="855">
        <f t="shared" si="18"/>
        <v>0</v>
      </c>
      <c r="P67" s="855">
        <f t="shared" si="18"/>
        <v>0</v>
      </c>
      <c r="Q67" s="855">
        <f t="shared" si="18"/>
        <v>0</v>
      </c>
      <c r="R67" s="848">
        <f t="shared" si="18"/>
        <v>0</v>
      </c>
      <c r="S67" s="856">
        <f t="shared" si="18"/>
        <v>0</v>
      </c>
    </row>
    <row r="68" spans="1:21" ht="17.25" customHeight="1" x14ac:dyDescent="0.3">
      <c r="A68" s="1429"/>
      <c r="B68" s="1429"/>
      <c r="C68" s="1578"/>
      <c r="D68" s="945" t="s">
        <v>17</v>
      </c>
      <c r="E68" s="1579"/>
      <c r="F68" s="908"/>
      <c r="G68" s="908"/>
      <c r="H68" s="908"/>
      <c r="I68" s="909"/>
      <c r="J68" s="908"/>
      <c r="K68" s="908"/>
      <c r="L68" s="908"/>
      <c r="M68" s="910"/>
      <c r="N68" s="846">
        <f t="shared" si="12"/>
        <v>0</v>
      </c>
      <c r="O68" s="911"/>
      <c r="P68" s="908"/>
      <c r="Q68" s="908"/>
      <c r="R68" s="848"/>
      <c r="S68" s="856">
        <f>SUM(M68:R68)</f>
        <v>0</v>
      </c>
    </row>
    <row r="69" spans="1:21" s="852" customFormat="1" ht="17.25" customHeight="1" x14ac:dyDescent="0.3">
      <c r="A69" s="842"/>
      <c r="B69" s="842"/>
      <c r="C69" s="1578" t="s">
        <v>398</v>
      </c>
      <c r="D69" s="771" t="s">
        <v>402</v>
      </c>
      <c r="E69" s="1579" t="s">
        <v>361</v>
      </c>
      <c r="F69" s="902"/>
      <c r="G69" s="902"/>
      <c r="H69" s="902"/>
      <c r="I69" s="903"/>
      <c r="J69" s="902"/>
      <c r="K69" s="902"/>
      <c r="L69" s="902"/>
      <c r="M69" s="904"/>
      <c r="N69" s="846">
        <f t="shared" si="12"/>
        <v>0</v>
      </c>
      <c r="O69" s="905"/>
      <c r="P69" s="902"/>
      <c r="Q69" s="902"/>
      <c r="R69" s="848"/>
      <c r="S69" s="856">
        <f>SUM(M69:R69)</f>
        <v>0</v>
      </c>
      <c r="U69" s="906"/>
    </row>
    <row r="70" spans="1:21" ht="17.25" customHeight="1" x14ac:dyDescent="0.3">
      <c r="A70" s="1429"/>
      <c r="B70" s="1429"/>
      <c r="C70" s="1578"/>
      <c r="D70" s="699" t="s">
        <v>300</v>
      </c>
      <c r="E70" s="1579"/>
      <c r="F70" s="855">
        <f t="shared" ref="F70:S70" si="19">F69+F71</f>
        <v>0</v>
      </c>
      <c r="G70" s="855">
        <f t="shared" si="19"/>
        <v>0</v>
      </c>
      <c r="H70" s="855">
        <f t="shared" si="19"/>
        <v>0</v>
      </c>
      <c r="I70" s="855">
        <f t="shared" si="19"/>
        <v>0</v>
      </c>
      <c r="J70" s="855">
        <f t="shared" si="19"/>
        <v>0</v>
      </c>
      <c r="K70" s="855">
        <f t="shared" si="19"/>
        <v>0</v>
      </c>
      <c r="L70" s="855">
        <f t="shared" si="19"/>
        <v>0</v>
      </c>
      <c r="M70" s="855">
        <f t="shared" si="19"/>
        <v>0</v>
      </c>
      <c r="N70" s="846">
        <f t="shared" si="12"/>
        <v>0</v>
      </c>
      <c r="O70" s="855">
        <f t="shared" si="19"/>
        <v>0</v>
      </c>
      <c r="P70" s="855">
        <f t="shared" si="19"/>
        <v>0</v>
      </c>
      <c r="Q70" s="855">
        <f t="shared" si="19"/>
        <v>0</v>
      </c>
      <c r="R70" s="848">
        <f t="shared" si="19"/>
        <v>0</v>
      </c>
      <c r="S70" s="856">
        <f t="shared" si="19"/>
        <v>0</v>
      </c>
    </row>
    <row r="71" spans="1:21" ht="17.25" customHeight="1" x14ac:dyDescent="0.3">
      <c r="A71" s="1429"/>
      <c r="B71" s="1429"/>
      <c r="C71" s="1578"/>
      <c r="D71" s="945" t="s">
        <v>17</v>
      </c>
      <c r="E71" s="1579"/>
      <c r="F71" s="908"/>
      <c r="G71" s="908"/>
      <c r="H71" s="908"/>
      <c r="I71" s="909"/>
      <c r="J71" s="908"/>
      <c r="K71" s="908"/>
      <c r="L71" s="908"/>
      <c r="M71" s="910"/>
      <c r="N71" s="846">
        <f t="shared" si="12"/>
        <v>0</v>
      </c>
      <c r="O71" s="911"/>
      <c r="P71" s="908"/>
      <c r="Q71" s="908"/>
      <c r="R71" s="848"/>
      <c r="S71" s="856">
        <f>SUM(M71:R71)</f>
        <v>0</v>
      </c>
    </row>
    <row r="72" spans="1:21" s="852" customFormat="1" ht="17.25" customHeight="1" x14ac:dyDescent="0.3">
      <c r="A72" s="842"/>
      <c r="B72" s="842"/>
      <c r="C72" s="1578" t="s">
        <v>399</v>
      </c>
      <c r="D72" s="771" t="s">
        <v>402</v>
      </c>
      <c r="E72" s="1579" t="s">
        <v>361</v>
      </c>
      <c r="F72" s="902"/>
      <c r="G72" s="902"/>
      <c r="H72" s="902"/>
      <c r="I72" s="903"/>
      <c r="J72" s="902"/>
      <c r="K72" s="902"/>
      <c r="L72" s="902"/>
      <c r="M72" s="904"/>
      <c r="N72" s="846">
        <f t="shared" si="12"/>
        <v>0</v>
      </c>
      <c r="O72" s="905"/>
      <c r="P72" s="902"/>
      <c r="Q72" s="902"/>
      <c r="R72" s="848"/>
      <c r="S72" s="856">
        <f>SUM(M72:R72)</f>
        <v>0</v>
      </c>
      <c r="U72" s="906"/>
    </row>
    <row r="73" spans="1:21" ht="17.25" customHeight="1" x14ac:dyDescent="0.3">
      <c r="A73" s="1429"/>
      <c r="B73" s="1429"/>
      <c r="C73" s="1578"/>
      <c r="D73" s="699" t="s">
        <v>300</v>
      </c>
      <c r="E73" s="1579"/>
      <c r="F73" s="855">
        <f t="shared" ref="F73:S73" si="20">F72+F74</f>
        <v>0</v>
      </c>
      <c r="G73" s="855">
        <f t="shared" si="20"/>
        <v>0</v>
      </c>
      <c r="H73" s="855">
        <f t="shared" si="20"/>
        <v>0</v>
      </c>
      <c r="I73" s="855">
        <f t="shared" si="20"/>
        <v>0</v>
      </c>
      <c r="J73" s="855">
        <f t="shared" si="20"/>
        <v>0</v>
      </c>
      <c r="K73" s="855">
        <f t="shared" si="20"/>
        <v>0</v>
      </c>
      <c r="L73" s="855">
        <f t="shared" si="20"/>
        <v>0</v>
      </c>
      <c r="M73" s="855">
        <f t="shared" si="20"/>
        <v>0</v>
      </c>
      <c r="N73" s="846">
        <f t="shared" si="12"/>
        <v>0</v>
      </c>
      <c r="O73" s="855">
        <f t="shared" si="20"/>
        <v>0</v>
      </c>
      <c r="P73" s="855">
        <f t="shared" si="20"/>
        <v>0</v>
      </c>
      <c r="Q73" s="855">
        <f t="shared" si="20"/>
        <v>0</v>
      </c>
      <c r="R73" s="848">
        <f t="shared" si="20"/>
        <v>0</v>
      </c>
      <c r="S73" s="856">
        <f t="shared" si="20"/>
        <v>0</v>
      </c>
    </row>
    <row r="74" spans="1:21" ht="17.25" customHeight="1" x14ac:dyDescent="0.3">
      <c r="A74" s="1429"/>
      <c r="B74" s="1429"/>
      <c r="C74" s="1578"/>
      <c r="D74" s="875" t="s">
        <v>17</v>
      </c>
      <c r="E74" s="1579"/>
      <c r="F74" s="908"/>
      <c r="G74" s="908"/>
      <c r="H74" s="908"/>
      <c r="I74" s="909"/>
      <c r="J74" s="908"/>
      <c r="K74" s="908"/>
      <c r="L74" s="908"/>
      <c r="M74" s="910"/>
      <c r="N74" s="846">
        <f t="shared" si="12"/>
        <v>0</v>
      </c>
      <c r="O74" s="911"/>
      <c r="P74" s="908"/>
      <c r="Q74" s="908"/>
      <c r="R74" s="848"/>
      <c r="S74" s="856">
        <f>SUM(M74:R74)</f>
        <v>0</v>
      </c>
    </row>
    <row r="75" spans="1:21" s="852" customFormat="1" ht="17.25" customHeight="1" x14ac:dyDescent="0.3">
      <c r="A75" s="1429"/>
      <c r="B75" s="1429"/>
      <c r="C75" s="1593" t="s">
        <v>400</v>
      </c>
      <c r="D75" s="771" t="s">
        <v>402</v>
      </c>
      <c r="E75" s="1579" t="s">
        <v>341</v>
      </c>
      <c r="F75" s="902"/>
      <c r="G75" s="902"/>
      <c r="H75" s="902"/>
      <c r="I75" s="903"/>
      <c r="J75" s="902"/>
      <c r="K75" s="902"/>
      <c r="L75" s="902"/>
      <c r="M75" s="902"/>
      <c r="N75" s="846">
        <f t="shared" si="12"/>
        <v>0</v>
      </c>
      <c r="O75" s="902"/>
      <c r="P75" s="902"/>
      <c r="Q75" s="902"/>
      <c r="R75" s="848"/>
      <c r="S75" s="856">
        <f>SUM(M75:R75)</f>
        <v>0</v>
      </c>
      <c r="U75" s="906"/>
    </row>
    <row r="76" spans="1:21" ht="17.25" customHeight="1" x14ac:dyDescent="0.3">
      <c r="A76" s="1429"/>
      <c r="B76" s="1429"/>
      <c r="C76" s="1593"/>
      <c r="D76" s="699" t="s">
        <v>300</v>
      </c>
      <c r="E76" s="1579"/>
      <c r="F76" s="855">
        <f t="shared" ref="F76:S76" si="21">F75+F77</f>
        <v>0</v>
      </c>
      <c r="G76" s="855">
        <f t="shared" si="21"/>
        <v>0</v>
      </c>
      <c r="H76" s="855">
        <f t="shared" si="21"/>
        <v>0</v>
      </c>
      <c r="I76" s="855">
        <f t="shared" si="21"/>
        <v>0</v>
      </c>
      <c r="J76" s="855">
        <f t="shared" si="21"/>
        <v>0</v>
      </c>
      <c r="K76" s="855">
        <f t="shared" si="21"/>
        <v>0</v>
      </c>
      <c r="L76" s="855">
        <f t="shared" si="21"/>
        <v>0</v>
      </c>
      <c r="M76" s="855">
        <f t="shared" si="21"/>
        <v>0</v>
      </c>
      <c r="N76" s="846">
        <f t="shared" si="12"/>
        <v>0</v>
      </c>
      <c r="O76" s="855">
        <f t="shared" si="21"/>
        <v>0</v>
      </c>
      <c r="P76" s="855">
        <f t="shared" si="21"/>
        <v>0</v>
      </c>
      <c r="Q76" s="855">
        <f t="shared" si="21"/>
        <v>0</v>
      </c>
      <c r="R76" s="848">
        <f t="shared" si="21"/>
        <v>0</v>
      </c>
      <c r="S76" s="892">
        <f t="shared" si="21"/>
        <v>0</v>
      </c>
    </row>
    <row r="77" spans="1:21" ht="17.25" customHeight="1" x14ac:dyDescent="0.3">
      <c r="A77" s="884"/>
      <c r="B77" s="884"/>
      <c r="C77" s="1593"/>
      <c r="D77" s="699" t="s">
        <v>17</v>
      </c>
      <c r="E77" s="1579"/>
      <c r="F77" s="886"/>
      <c r="G77" s="886"/>
      <c r="H77" s="886"/>
      <c r="I77" s="887"/>
      <c r="J77" s="886"/>
      <c r="K77" s="886"/>
      <c r="L77" s="886"/>
      <c r="M77" s="888"/>
      <c r="N77" s="846">
        <f t="shared" si="12"/>
        <v>0</v>
      </c>
      <c r="O77" s="890"/>
      <c r="P77" s="886"/>
      <c r="Q77" s="886"/>
      <c r="R77" s="919"/>
      <c r="S77" s="920">
        <f>SUM(M77:R77)</f>
        <v>0</v>
      </c>
    </row>
    <row r="78" spans="1:21" s="852" customFormat="1" ht="17.25" customHeight="1" thickBot="1" x14ac:dyDescent="0.35">
      <c r="A78" s="921"/>
      <c r="B78" s="921"/>
      <c r="C78" s="922" t="s">
        <v>401</v>
      </c>
      <c r="D78" s="367" t="s">
        <v>402</v>
      </c>
      <c r="E78" s="923"/>
      <c r="F78" s="924">
        <f t="shared" ref="F78:S78" si="22">SUM(F9+F12+F15+F18+F23+F26+F29+F32+F37+F40+F43+F48+F51+F54+F57+F60+F63+F66+F69+F72+F75)</f>
        <v>0</v>
      </c>
      <c r="G78" s="924">
        <f t="shared" si="22"/>
        <v>0</v>
      </c>
      <c r="H78" s="924">
        <f t="shared" si="22"/>
        <v>0</v>
      </c>
      <c r="I78" s="924">
        <f t="shared" si="22"/>
        <v>59019</v>
      </c>
      <c r="J78" s="924">
        <f t="shared" si="22"/>
        <v>0</v>
      </c>
      <c r="K78" s="924">
        <f t="shared" si="22"/>
        <v>0</v>
      </c>
      <c r="L78" s="924">
        <f t="shared" si="22"/>
        <v>520</v>
      </c>
      <c r="M78" s="924">
        <f t="shared" si="22"/>
        <v>0</v>
      </c>
      <c r="N78" s="924">
        <f t="shared" si="22"/>
        <v>59539</v>
      </c>
      <c r="O78" s="924">
        <f t="shared" si="22"/>
        <v>0</v>
      </c>
      <c r="P78" s="924">
        <f t="shared" si="22"/>
        <v>0</v>
      </c>
      <c r="Q78" s="924">
        <f t="shared" si="22"/>
        <v>56996</v>
      </c>
      <c r="R78" s="925">
        <f t="shared" si="22"/>
        <v>960468</v>
      </c>
      <c r="S78" s="926">
        <f t="shared" si="22"/>
        <v>1077003</v>
      </c>
      <c r="U78" s="906"/>
    </row>
    <row r="79" spans="1:21" ht="17.25" customHeight="1" thickTop="1" thickBot="1" x14ac:dyDescent="0.35">
      <c r="A79" s="927"/>
      <c r="B79" s="927"/>
      <c r="C79" s="928" t="s">
        <v>401</v>
      </c>
      <c r="D79" s="368" t="s">
        <v>402</v>
      </c>
      <c r="E79" s="929"/>
      <c r="F79" s="930">
        <f t="shared" ref="F79:S79" si="23">SUM(F10+F13+F16+F19+F24+F27+F30+F33+F38+F41+F44+F49+F52+F55+F58+F61+F64+F67+F70+F73+F76)</f>
        <v>0</v>
      </c>
      <c r="G79" s="930">
        <f t="shared" si="23"/>
        <v>93475</v>
      </c>
      <c r="H79" s="930">
        <f t="shared" si="23"/>
        <v>0</v>
      </c>
      <c r="I79" s="930">
        <f t="shared" si="23"/>
        <v>59019</v>
      </c>
      <c r="J79" s="930">
        <f t="shared" si="23"/>
        <v>0</v>
      </c>
      <c r="K79" s="930">
        <f t="shared" si="23"/>
        <v>14586</v>
      </c>
      <c r="L79" s="930">
        <f t="shared" si="23"/>
        <v>520</v>
      </c>
      <c r="M79" s="930">
        <f t="shared" si="23"/>
        <v>0</v>
      </c>
      <c r="N79" s="930">
        <f t="shared" si="23"/>
        <v>167600</v>
      </c>
      <c r="O79" s="930">
        <f t="shared" si="23"/>
        <v>0</v>
      </c>
      <c r="P79" s="930">
        <f t="shared" si="23"/>
        <v>0</v>
      </c>
      <c r="Q79" s="924">
        <f t="shared" si="23"/>
        <v>56996</v>
      </c>
      <c r="R79" s="931">
        <f t="shared" si="23"/>
        <v>960468</v>
      </c>
      <c r="S79" s="932">
        <f t="shared" si="23"/>
        <v>1185064</v>
      </c>
    </row>
    <row r="80" spans="1:21" ht="17.25" customHeight="1" x14ac:dyDescent="0.3">
      <c r="A80" s="1214"/>
      <c r="B80" s="1214"/>
      <c r="C80" s="928" t="s">
        <v>401</v>
      </c>
      <c r="D80" s="368" t="s">
        <v>17</v>
      </c>
      <c r="E80" s="1215"/>
      <c r="F80" s="930">
        <f t="shared" ref="F80:S80" si="24">SUM(F11+F14+F17+F20+F25+F28+F31+F34+F39+F42+F45+F50+F53+F56+F59+F62+F65+F68+F71+F74+F77)</f>
        <v>0</v>
      </c>
      <c r="G80" s="930">
        <f t="shared" si="24"/>
        <v>93475</v>
      </c>
      <c r="H80" s="930">
        <f t="shared" si="24"/>
        <v>0</v>
      </c>
      <c r="I80" s="930">
        <f t="shared" si="24"/>
        <v>0</v>
      </c>
      <c r="J80" s="930">
        <f t="shared" si="24"/>
        <v>0</v>
      </c>
      <c r="K80" s="930">
        <f t="shared" si="24"/>
        <v>14586</v>
      </c>
      <c r="L80" s="930">
        <f t="shared" si="24"/>
        <v>0</v>
      </c>
      <c r="M80" s="930">
        <f t="shared" si="24"/>
        <v>0</v>
      </c>
      <c r="N80" s="930">
        <f t="shared" si="24"/>
        <v>108061</v>
      </c>
      <c r="O80" s="930">
        <f t="shared" si="24"/>
        <v>0</v>
      </c>
      <c r="P80" s="930">
        <f t="shared" si="24"/>
        <v>0</v>
      </c>
      <c r="Q80" s="924">
        <f t="shared" si="24"/>
        <v>0</v>
      </c>
      <c r="R80" s="931">
        <f t="shared" si="24"/>
        <v>0</v>
      </c>
      <c r="S80" s="932">
        <f t="shared" si="24"/>
        <v>108061</v>
      </c>
      <c r="U80" s="817"/>
    </row>
    <row r="83" spans="3:13" ht="15" customHeight="1" x14ac:dyDescent="0.3">
      <c r="F83" s="1425"/>
      <c r="G83" s="1425"/>
      <c r="H83" s="1425"/>
      <c r="I83" s="1425"/>
      <c r="J83" s="1425"/>
      <c r="K83" s="1425"/>
      <c r="L83" s="1425"/>
      <c r="M83" s="1425"/>
    </row>
    <row r="84" spans="3:13" ht="15" customHeight="1" x14ac:dyDescent="0.3">
      <c r="C84" s="369" t="s">
        <v>734</v>
      </c>
      <c r="F84" s="1425" t="s">
        <v>735</v>
      </c>
      <c r="G84" s="1425" t="s">
        <v>736</v>
      </c>
      <c r="H84" s="1425" t="s">
        <v>737</v>
      </c>
      <c r="I84" s="1425" t="s">
        <v>738</v>
      </c>
      <c r="J84" s="1425"/>
      <c r="K84" s="1425"/>
      <c r="L84" s="1425"/>
      <c r="M84" s="1425"/>
    </row>
    <row r="85" spans="3:13" ht="15" customHeight="1" x14ac:dyDescent="0.3">
      <c r="F85" s="1425">
        <v>1826721</v>
      </c>
      <c r="G85" s="1425"/>
      <c r="H85" s="1425">
        <v>635000</v>
      </c>
      <c r="I85" s="1425">
        <v>9107170</v>
      </c>
      <c r="J85" s="1425">
        <f t="shared" ref="J85:J97" si="25">SUM(F85:I85)</f>
        <v>11568891</v>
      </c>
      <c r="K85" s="1425"/>
      <c r="L85" s="1425"/>
      <c r="M85" s="1425"/>
    </row>
    <row r="86" spans="3:13" ht="15" customHeight="1" x14ac:dyDescent="0.3">
      <c r="F86" s="1425">
        <v>8352000</v>
      </c>
      <c r="G86" s="1425"/>
      <c r="H86" s="1425">
        <v>502920</v>
      </c>
      <c r="I86" s="1425">
        <v>1790900</v>
      </c>
      <c r="J86" s="1425">
        <f t="shared" si="25"/>
        <v>10645820</v>
      </c>
      <c r="K86" s="1425"/>
      <c r="L86" s="1425"/>
      <c r="M86" s="1425"/>
    </row>
    <row r="87" spans="3:13" ht="15" customHeight="1" x14ac:dyDescent="0.3">
      <c r="F87" s="1425">
        <v>10800000</v>
      </c>
      <c r="G87" s="1425"/>
      <c r="H87" s="1425">
        <v>5400000</v>
      </c>
      <c r="I87" s="1425">
        <v>2540000</v>
      </c>
      <c r="J87" s="1425">
        <f t="shared" si="25"/>
        <v>18740000</v>
      </c>
      <c r="K87" s="1425"/>
      <c r="L87" s="1425"/>
      <c r="M87" s="1425"/>
    </row>
    <row r="88" spans="3:13" ht="15" customHeight="1" x14ac:dyDescent="0.3">
      <c r="F88" s="1425">
        <v>9000000</v>
      </c>
      <c r="G88" s="1425">
        <v>399595</v>
      </c>
      <c r="H88" s="1425">
        <v>1094730</v>
      </c>
      <c r="I88" s="1425">
        <v>1148080</v>
      </c>
      <c r="J88" s="1425">
        <f t="shared" si="25"/>
        <v>11642405</v>
      </c>
      <c r="K88" s="1425"/>
      <c r="L88" s="1425"/>
      <c r="M88" s="1425"/>
    </row>
    <row r="89" spans="3:13" ht="15" customHeight="1" x14ac:dyDescent="0.3">
      <c r="F89" s="1425">
        <v>2476500</v>
      </c>
      <c r="G89" s="1425">
        <v>2968421</v>
      </c>
      <c r="H89" s="1425">
        <v>0</v>
      </c>
      <c r="I89" s="1425"/>
      <c r="J89" s="1425">
        <f t="shared" si="25"/>
        <v>5444921</v>
      </c>
      <c r="K89" s="1425"/>
      <c r="L89" s="1425">
        <v>5829948</v>
      </c>
      <c r="M89" s="1425"/>
    </row>
    <row r="90" spans="3:13" ht="15" customHeight="1" x14ac:dyDescent="0.3">
      <c r="F90" s="1425">
        <v>12631579</v>
      </c>
      <c r="G90" s="1425"/>
      <c r="H90" s="1425">
        <v>1993900</v>
      </c>
      <c r="I90" s="1425"/>
      <c r="J90" s="1425">
        <f t="shared" si="25"/>
        <v>14625479</v>
      </c>
      <c r="K90" s="1425"/>
      <c r="L90" s="1425">
        <v>1229852</v>
      </c>
      <c r="M90" s="1425"/>
    </row>
    <row r="91" spans="3:13" ht="15" customHeight="1" x14ac:dyDescent="0.3">
      <c r="F91" s="1425">
        <v>1700405</v>
      </c>
      <c r="G91" s="1425"/>
      <c r="H91" s="1425">
        <v>0</v>
      </c>
      <c r="I91" s="1425"/>
      <c r="J91" s="1425">
        <f t="shared" si="25"/>
        <v>1700405</v>
      </c>
      <c r="K91" s="1425"/>
      <c r="L91" s="1425">
        <f>SUM(L89:L90)</f>
        <v>7059800</v>
      </c>
      <c r="M91" s="1425"/>
    </row>
    <row r="92" spans="3:13" ht="15" customHeight="1" x14ac:dyDescent="0.3">
      <c r="F92" s="1425">
        <v>0</v>
      </c>
      <c r="G92" s="1425"/>
      <c r="H92" s="1425">
        <v>9000000</v>
      </c>
      <c r="I92" s="1425"/>
      <c r="J92" s="1425">
        <f t="shared" si="25"/>
        <v>9000000</v>
      </c>
      <c r="K92" s="1425"/>
      <c r="L92" s="1425"/>
      <c r="M92" s="1425"/>
    </row>
    <row r="93" spans="3:13" ht="15" customHeight="1" x14ac:dyDescent="0.3">
      <c r="F93" s="1425">
        <v>7773279</v>
      </c>
      <c r="G93" s="1425"/>
      <c r="H93" s="1425">
        <v>0</v>
      </c>
      <c r="I93" s="1425"/>
      <c r="J93" s="1425">
        <f t="shared" si="25"/>
        <v>7773279</v>
      </c>
      <c r="K93" s="1425"/>
      <c r="L93" s="1425"/>
      <c r="M93" s="1425"/>
    </row>
    <row r="94" spans="3:13" ht="15" customHeight="1" x14ac:dyDescent="0.3">
      <c r="F94" s="1425">
        <v>1200000</v>
      </c>
      <c r="G94" s="1425"/>
      <c r="H94" s="1425">
        <v>0</v>
      </c>
      <c r="I94" s="1425"/>
      <c r="J94" s="1425">
        <f t="shared" si="25"/>
        <v>1200000</v>
      </c>
      <c r="K94" s="1425"/>
      <c r="L94" s="1425"/>
      <c r="M94" s="1425"/>
    </row>
    <row r="95" spans="3:13" ht="15" customHeight="1" x14ac:dyDescent="0.3">
      <c r="F95" s="1425">
        <v>720000</v>
      </c>
      <c r="G95" s="1425"/>
      <c r="H95" s="1425">
        <v>0</v>
      </c>
      <c r="I95" s="1425"/>
      <c r="J95" s="1425">
        <f t="shared" si="25"/>
        <v>720000</v>
      </c>
      <c r="K95" s="1425"/>
      <c r="L95" s="1425"/>
      <c r="M95" s="1425"/>
    </row>
    <row r="96" spans="3:13" ht="15" customHeight="1" x14ac:dyDescent="0.3">
      <c r="F96" s="1425">
        <v>15000000</v>
      </c>
      <c r="G96" s="1425"/>
      <c r="H96" s="1425"/>
      <c r="I96" s="1425"/>
      <c r="J96" s="1425"/>
      <c r="K96" s="1425"/>
      <c r="L96" s="1425"/>
      <c r="M96" s="1425"/>
    </row>
    <row r="97" spans="6:13" ht="15" customHeight="1" x14ac:dyDescent="0.3">
      <c r="F97" s="1425">
        <f>SUM(F85:F96)</f>
        <v>71480484</v>
      </c>
      <c r="G97" s="1425">
        <f>SUM(G85:G94)</f>
        <v>3368016</v>
      </c>
      <c r="H97" s="1425">
        <f>SUM(H85:H95)</f>
        <v>18626550</v>
      </c>
      <c r="I97" s="1425">
        <f>SUM(I85:I94)</f>
        <v>14586150</v>
      </c>
      <c r="J97" s="1425">
        <f t="shared" si="25"/>
        <v>108061200</v>
      </c>
      <c r="K97" s="1425"/>
      <c r="L97" s="1425"/>
      <c r="M97" s="1425"/>
    </row>
    <row r="98" spans="6:13" ht="15" customHeight="1" x14ac:dyDescent="0.3">
      <c r="F98" s="1425"/>
      <c r="G98" s="1425"/>
      <c r="H98" s="1425"/>
      <c r="I98" s="1425"/>
      <c r="J98" s="1425">
        <v>-108061000</v>
      </c>
      <c r="K98" s="1425"/>
      <c r="L98" s="1425"/>
      <c r="M98" s="1425"/>
    </row>
    <row r="99" spans="6:13" ht="15" customHeight="1" x14ac:dyDescent="0.3">
      <c r="F99" s="1425"/>
      <c r="G99" s="1425"/>
      <c r="H99" s="1425"/>
      <c r="I99" s="1425"/>
      <c r="J99" s="1425">
        <f>SUM(J97:J98)</f>
        <v>200</v>
      </c>
      <c r="K99" s="1425"/>
      <c r="L99" s="1425"/>
      <c r="M99" s="1425"/>
    </row>
    <row r="100" spans="6:13" ht="15" customHeight="1" x14ac:dyDescent="0.3">
      <c r="F100" s="1425"/>
      <c r="G100" s="1425"/>
      <c r="H100" s="1425"/>
      <c r="I100" s="1425"/>
      <c r="J100" s="1425"/>
      <c r="K100" s="1425"/>
      <c r="L100" s="1425"/>
      <c r="M100" s="1425"/>
    </row>
    <row r="101" spans="6:13" ht="15" customHeight="1" x14ac:dyDescent="0.3">
      <c r="F101" s="1425"/>
      <c r="G101" s="1425"/>
      <c r="H101" s="1425"/>
      <c r="I101" s="1425"/>
      <c r="J101" s="1425"/>
      <c r="K101" s="1425"/>
      <c r="L101" s="1425"/>
      <c r="M101" s="1425"/>
    </row>
    <row r="102" spans="6:13" ht="15" customHeight="1" x14ac:dyDescent="0.3">
      <c r="F102" s="1425"/>
      <c r="G102" s="1425"/>
      <c r="H102" s="1425"/>
      <c r="I102" s="1425"/>
      <c r="J102" s="1425"/>
      <c r="K102" s="1425"/>
      <c r="L102" s="1425"/>
      <c r="M102" s="1425"/>
    </row>
    <row r="103" spans="6:13" ht="15" customHeight="1" x14ac:dyDescent="0.3">
      <c r="F103" s="1425"/>
      <c r="G103" s="1425"/>
      <c r="H103" s="1425"/>
      <c r="I103" s="1425"/>
      <c r="J103" s="1425"/>
      <c r="K103" s="1425"/>
      <c r="L103" s="1425"/>
      <c r="M103" s="1425"/>
    </row>
    <row r="104" spans="6:13" ht="15" customHeight="1" x14ac:dyDescent="0.3">
      <c r="F104" s="1425"/>
      <c r="G104" s="1425"/>
      <c r="H104" s="1425"/>
      <c r="I104" s="1425"/>
      <c r="J104" s="1425"/>
      <c r="K104" s="1425"/>
      <c r="L104" s="1425"/>
      <c r="M104" s="1425"/>
    </row>
    <row r="105" spans="6:13" ht="15" customHeight="1" x14ac:dyDescent="0.3">
      <c r="F105" s="1425"/>
      <c r="G105" s="1425"/>
      <c r="H105" s="1425"/>
      <c r="I105" s="1425"/>
      <c r="J105" s="1425"/>
      <c r="K105" s="1425"/>
      <c r="L105" s="1425"/>
      <c r="M105" s="1425"/>
    </row>
    <row r="65517" ht="12.75" customHeight="1" x14ac:dyDescent="0.3"/>
    <row r="65518" ht="12.75" customHeight="1" x14ac:dyDescent="0.3"/>
    <row r="65519" ht="12.75" customHeight="1" x14ac:dyDescent="0.3"/>
    <row r="65520" ht="12.75" customHeight="1" x14ac:dyDescent="0.3"/>
    <row r="65521" ht="12.75" customHeight="1" x14ac:dyDescent="0.3"/>
    <row r="65522" ht="12.75" customHeight="1" x14ac:dyDescent="0.3"/>
    <row r="65523" ht="12.75" customHeight="1" x14ac:dyDescent="0.3"/>
    <row r="65524" ht="12.75" customHeight="1" x14ac:dyDescent="0.3"/>
    <row r="65525" ht="12.75" customHeight="1" x14ac:dyDescent="0.3"/>
    <row r="65526" ht="12.75" customHeight="1" x14ac:dyDescent="0.3"/>
    <row r="65527" ht="12.75" customHeight="1" x14ac:dyDescent="0.3"/>
    <row r="65528" ht="12.75" customHeight="1" x14ac:dyDescent="0.3"/>
    <row r="65529" ht="12.75" customHeight="1" x14ac:dyDescent="0.3"/>
    <row r="65530" ht="12.75" customHeight="1" x14ac:dyDescent="0.3"/>
    <row r="65531" ht="12.75" customHeight="1" x14ac:dyDescent="0.3"/>
    <row r="65532" ht="12.75" customHeight="1" x14ac:dyDescent="0.3"/>
    <row r="65533" ht="12.75" customHeight="1" x14ac:dyDescent="0.3"/>
    <row r="65534" ht="12.75" customHeight="1" x14ac:dyDescent="0.3"/>
    <row r="65535" ht="12.75" customHeight="1" x14ac:dyDescent="0.3"/>
    <row r="65536" ht="12.75" customHeight="1" x14ac:dyDescent="0.3"/>
    <row r="65537" ht="12.75" customHeight="1" x14ac:dyDescent="0.3"/>
    <row r="65538" ht="12.75" customHeight="1" x14ac:dyDescent="0.3"/>
  </sheetData>
  <sheetProtection selectLockedCells="1" selectUnlockedCells="1"/>
  <mergeCells count="54">
    <mergeCell ref="C75:C77"/>
    <mergeCell ref="E75:E77"/>
    <mergeCell ref="C66:C68"/>
    <mergeCell ref="E66:E68"/>
    <mergeCell ref="C69:C71"/>
    <mergeCell ref="E69:E71"/>
    <mergeCell ref="C72:C74"/>
    <mergeCell ref="E72:E74"/>
    <mergeCell ref="C57:C59"/>
    <mergeCell ref="E57:E59"/>
    <mergeCell ref="C60:C62"/>
    <mergeCell ref="E60:E62"/>
    <mergeCell ref="C63:C65"/>
    <mergeCell ref="E63:E65"/>
    <mergeCell ref="C48:C50"/>
    <mergeCell ref="E48:E50"/>
    <mergeCell ref="C51:C53"/>
    <mergeCell ref="E51:E53"/>
    <mergeCell ref="C54:C56"/>
    <mergeCell ref="E54:E56"/>
    <mergeCell ref="C37:C39"/>
    <mergeCell ref="E37:E39"/>
    <mergeCell ref="C40:C42"/>
    <mergeCell ref="E40:E42"/>
    <mergeCell ref="C43:C45"/>
    <mergeCell ref="E43:E45"/>
    <mergeCell ref="C26:C28"/>
    <mergeCell ref="E26:E28"/>
    <mergeCell ref="C29:C31"/>
    <mergeCell ref="E29:E31"/>
    <mergeCell ref="C32:C34"/>
    <mergeCell ref="E32:E34"/>
    <mergeCell ref="C15:C17"/>
    <mergeCell ref="E15:E17"/>
    <mergeCell ref="C18:C20"/>
    <mergeCell ref="E18:E20"/>
    <mergeCell ref="C23:C25"/>
    <mergeCell ref="E23:E25"/>
    <mergeCell ref="B2:C2"/>
    <mergeCell ref="B3:R3"/>
    <mergeCell ref="N4:R4"/>
    <mergeCell ref="N6:N7"/>
    <mergeCell ref="O6:R6"/>
    <mergeCell ref="K6:M6"/>
    <mergeCell ref="S6:S7"/>
    <mergeCell ref="C9:C11"/>
    <mergeCell ref="E9:E11"/>
    <mergeCell ref="C12:C14"/>
    <mergeCell ref="E12:E14"/>
    <mergeCell ref="A6:A7"/>
    <mergeCell ref="B6:B7"/>
    <mergeCell ref="C6:C7"/>
    <mergeCell ref="E6:E7"/>
    <mergeCell ref="F6:J6"/>
  </mergeCells>
  <pageMargins left="0.25" right="0.25" top="0.75" bottom="0.75" header="0.51180555555555551" footer="0.51180555555555551"/>
  <pageSetup paperSize="9" scale="45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zoomScale="35" zoomScaleNormal="35" zoomScaleSheetLayoutView="75" workbookViewId="0">
      <selection activeCell="C1" sqref="C1"/>
    </sheetView>
  </sheetViews>
  <sheetFormatPr defaultRowHeight="14.25" x14ac:dyDescent="0.3"/>
  <cols>
    <col min="1" max="1" width="4.5703125" style="674" customWidth="1"/>
    <col min="2" max="2" width="4.42578125" style="373" customWidth="1"/>
    <col min="3" max="3" width="57.42578125" style="814" customWidth="1"/>
    <col min="4" max="4" width="14.42578125" style="383" customWidth="1"/>
    <col min="5" max="6" width="7" style="814" customWidth="1"/>
    <col min="7" max="18" width="17.42578125" style="676" customWidth="1"/>
    <col min="19" max="19" width="19.42578125" style="676" customWidth="1"/>
    <col min="20" max="22" width="18.42578125" style="676" customWidth="1"/>
    <col min="23" max="23" width="17.42578125" style="676" customWidth="1"/>
    <col min="24" max="24" width="9.140625" style="677"/>
    <col min="25" max="16384" width="9.140625" style="358"/>
  </cols>
  <sheetData>
    <row r="1" spans="1:31" x14ac:dyDescent="0.3">
      <c r="C1" s="675" t="s">
        <v>746</v>
      </c>
      <c r="D1" s="374"/>
      <c r="E1" s="358"/>
      <c r="F1" s="358"/>
    </row>
    <row r="2" spans="1:31" x14ac:dyDescent="0.3">
      <c r="C2" s="1580" t="s">
        <v>620</v>
      </c>
      <c r="D2" s="1580"/>
      <c r="E2" s="358"/>
      <c r="F2" s="358"/>
    </row>
    <row r="3" spans="1:31" x14ac:dyDescent="0.2">
      <c r="A3" s="678"/>
      <c r="B3" s="1598" t="s">
        <v>629</v>
      </c>
      <c r="C3" s="1598"/>
      <c r="D3" s="1598"/>
      <c r="E3" s="1598"/>
      <c r="F3" s="1598"/>
      <c r="G3" s="1598"/>
      <c r="H3" s="1598"/>
      <c r="I3" s="1598"/>
      <c r="J3" s="1598"/>
      <c r="K3" s="1598"/>
      <c r="L3" s="1598"/>
      <c r="M3" s="1598"/>
      <c r="N3" s="1598"/>
      <c r="O3" s="1598"/>
      <c r="P3" s="1598"/>
      <c r="Q3" s="1598"/>
      <c r="R3" s="1598"/>
      <c r="S3" s="1598"/>
      <c r="T3" s="1598"/>
      <c r="U3" s="1598"/>
      <c r="V3" s="1598"/>
      <c r="W3" s="678"/>
    </row>
    <row r="4" spans="1:31" x14ac:dyDescent="0.3">
      <c r="C4" s="679"/>
      <c r="D4" s="376"/>
      <c r="E4" s="680"/>
      <c r="F4" s="679"/>
      <c r="O4" s="681"/>
      <c r="P4" s="1431"/>
      <c r="Q4" s="1431"/>
      <c r="R4" s="1599" t="s">
        <v>403</v>
      </c>
      <c r="S4" s="1599"/>
      <c r="T4" s="1599"/>
      <c r="U4" s="1599"/>
      <c r="V4" s="1599"/>
      <c r="W4" s="674"/>
    </row>
    <row r="5" spans="1:31" x14ac:dyDescent="0.3">
      <c r="A5" s="682" t="s">
        <v>259</v>
      </c>
      <c r="B5" s="377" t="s">
        <v>260</v>
      </c>
      <c r="C5" s="683" t="s">
        <v>261</v>
      </c>
      <c r="D5" s="378"/>
      <c r="E5" s="684" t="s">
        <v>262</v>
      </c>
      <c r="F5" s="684" t="s">
        <v>263</v>
      </c>
      <c r="G5" s="684" t="s">
        <v>264</v>
      </c>
      <c r="H5" s="684" t="s">
        <v>265</v>
      </c>
      <c r="I5" s="684" t="s">
        <v>266</v>
      </c>
      <c r="J5" s="684" t="s">
        <v>267</v>
      </c>
      <c r="K5" s="684" t="s">
        <v>268</v>
      </c>
      <c r="L5" s="684" t="s">
        <v>269</v>
      </c>
      <c r="M5" s="684" t="s">
        <v>270</v>
      </c>
      <c r="N5" s="684" t="s">
        <v>271</v>
      </c>
      <c r="O5" s="684" t="s">
        <v>272</v>
      </c>
      <c r="P5" s="684" t="s">
        <v>273</v>
      </c>
      <c r="Q5" s="684" t="s">
        <v>274</v>
      </c>
      <c r="R5" s="684" t="s">
        <v>275</v>
      </c>
      <c r="S5" s="684" t="s">
        <v>276</v>
      </c>
      <c r="T5" s="684" t="s">
        <v>276</v>
      </c>
      <c r="U5" s="684" t="s">
        <v>404</v>
      </c>
      <c r="V5" s="684" t="s">
        <v>405</v>
      </c>
      <c r="W5" s="685" t="s">
        <v>406</v>
      </c>
    </row>
    <row r="6" spans="1:31" ht="17.25" customHeight="1" x14ac:dyDescent="0.3">
      <c r="A6" s="1594" t="s">
        <v>0</v>
      </c>
      <c r="B6" s="1595" t="s">
        <v>1</v>
      </c>
      <c r="C6" s="1596" t="s">
        <v>2</v>
      </c>
      <c r="D6" s="379"/>
      <c r="E6" s="1597" t="s">
        <v>278</v>
      </c>
      <c r="F6" s="1597" t="s">
        <v>279</v>
      </c>
      <c r="G6" s="1600" t="s">
        <v>280</v>
      </c>
      <c r="H6" s="1600"/>
      <c r="I6" s="1600"/>
      <c r="J6" s="1600"/>
      <c r="K6" s="1600"/>
      <c r="L6" s="1600"/>
      <c r="M6" s="1600" t="s">
        <v>281</v>
      </c>
      <c r="N6" s="1600"/>
      <c r="O6" s="1600"/>
      <c r="P6" s="1600"/>
      <c r="Q6" s="1602" t="s">
        <v>282</v>
      </c>
      <c r="R6" s="1602"/>
      <c r="S6" s="1603" t="s">
        <v>283</v>
      </c>
      <c r="T6" s="1604" t="s">
        <v>284</v>
      </c>
      <c r="U6" s="1604"/>
      <c r="V6" s="1604"/>
      <c r="W6" s="1606" t="s">
        <v>285</v>
      </c>
    </row>
    <row r="7" spans="1:31" ht="17.25" customHeight="1" x14ac:dyDescent="0.3">
      <c r="A7" s="1594"/>
      <c r="B7" s="1595"/>
      <c r="C7" s="1596"/>
      <c r="D7" s="380"/>
      <c r="E7" s="1597"/>
      <c r="F7" s="1597"/>
      <c r="G7" s="1607" t="s">
        <v>286</v>
      </c>
      <c r="H7" s="1608" t="s">
        <v>287</v>
      </c>
      <c r="I7" s="1601" t="s">
        <v>288</v>
      </c>
      <c r="J7" s="1601" t="s">
        <v>289</v>
      </c>
      <c r="K7" s="1609" t="s">
        <v>187</v>
      </c>
      <c r="L7" s="1609"/>
      <c r="M7" s="1601" t="s">
        <v>209</v>
      </c>
      <c r="N7" s="1601" t="s">
        <v>211</v>
      </c>
      <c r="O7" s="1609" t="s">
        <v>291</v>
      </c>
      <c r="P7" s="1609"/>
      <c r="Q7" s="1601" t="s">
        <v>228</v>
      </c>
      <c r="R7" s="1610" t="s">
        <v>229</v>
      </c>
      <c r="S7" s="1603"/>
      <c r="T7" s="1611" t="s">
        <v>292</v>
      </c>
      <c r="U7" s="1601" t="s">
        <v>293</v>
      </c>
      <c r="V7" s="1605" t="s">
        <v>294</v>
      </c>
      <c r="W7" s="1606"/>
    </row>
    <row r="8" spans="1:31" ht="17.25" customHeight="1" x14ac:dyDescent="0.3">
      <c r="A8" s="1594"/>
      <c r="B8" s="1595"/>
      <c r="C8" s="1596"/>
      <c r="D8" s="380"/>
      <c r="E8" s="1597"/>
      <c r="F8" s="1597"/>
      <c r="G8" s="1607"/>
      <c r="H8" s="1608"/>
      <c r="I8" s="1601"/>
      <c r="J8" s="1601" t="s">
        <v>295</v>
      </c>
      <c r="K8" s="1609"/>
      <c r="L8" s="1609"/>
      <c r="M8" s="1601"/>
      <c r="N8" s="1601"/>
      <c r="O8" s="1609"/>
      <c r="P8" s="1609"/>
      <c r="Q8" s="1601"/>
      <c r="R8" s="1610"/>
      <c r="S8" s="1603"/>
      <c r="T8" s="1611"/>
      <c r="U8" s="1601"/>
      <c r="V8" s="1605"/>
      <c r="W8" s="1606"/>
    </row>
    <row r="9" spans="1:31" ht="17.25" customHeight="1" thickTop="1" thickBot="1" x14ac:dyDescent="0.35">
      <c r="A9" s="1594"/>
      <c r="B9" s="1595"/>
      <c r="C9" s="1596"/>
      <c r="D9" s="381"/>
      <c r="E9" s="1597"/>
      <c r="F9" s="1597"/>
      <c r="G9" s="1607"/>
      <c r="H9" s="1608"/>
      <c r="I9" s="1601"/>
      <c r="J9" s="1601" t="s">
        <v>296</v>
      </c>
      <c r="K9" s="1430" t="s">
        <v>297</v>
      </c>
      <c r="L9" s="1430" t="s">
        <v>298</v>
      </c>
      <c r="M9" s="1601"/>
      <c r="N9" s="1601"/>
      <c r="O9" s="1430" t="s">
        <v>297</v>
      </c>
      <c r="P9" s="1430" t="s">
        <v>298</v>
      </c>
      <c r="Q9" s="1601"/>
      <c r="R9" s="1610"/>
      <c r="S9" s="1603"/>
      <c r="T9" s="1611"/>
      <c r="U9" s="1601"/>
      <c r="V9" s="1605"/>
      <c r="W9" s="1606"/>
    </row>
    <row r="10" spans="1:31" s="697" customFormat="1" ht="17.25" customHeight="1" thickTop="1" thickBot="1" x14ac:dyDescent="0.35">
      <c r="A10" s="686">
        <v>1</v>
      </c>
      <c r="B10" s="687">
        <v>3</v>
      </c>
      <c r="C10" s="1620" t="s">
        <v>8</v>
      </c>
      <c r="D10" s="688" t="s">
        <v>300</v>
      </c>
      <c r="E10" s="1622" t="s">
        <v>269</v>
      </c>
      <c r="F10" s="689">
        <v>101</v>
      </c>
      <c r="G10" s="690">
        <v>309429</v>
      </c>
      <c r="H10" s="690">
        <v>77272</v>
      </c>
      <c r="I10" s="690">
        <v>131783</v>
      </c>
      <c r="J10" s="690"/>
      <c r="K10" s="690"/>
      <c r="L10" s="690"/>
      <c r="M10" s="690">
        <v>10364</v>
      </c>
      <c r="N10" s="691"/>
      <c r="O10" s="691"/>
      <c r="P10" s="691"/>
      <c r="Q10" s="691"/>
      <c r="R10" s="692"/>
      <c r="S10" s="693">
        <f t="shared" ref="S10:S23" si="0">SUM(G10:R10)</f>
        <v>528848</v>
      </c>
      <c r="T10" s="694"/>
      <c r="U10" s="691"/>
      <c r="V10" s="692"/>
      <c r="W10" s="695">
        <f>SUM(S10:V10)</f>
        <v>528848</v>
      </c>
      <c r="X10" s="696"/>
    </row>
    <row r="11" spans="1:31" ht="17.25" customHeight="1" thickTop="1" thickBot="1" x14ac:dyDescent="0.35">
      <c r="A11" s="698"/>
      <c r="B11" s="1432"/>
      <c r="C11" s="1620"/>
      <c r="D11" s="699" t="s">
        <v>300</v>
      </c>
      <c r="E11" s="1622"/>
      <c r="F11" s="700"/>
      <c r="G11" s="701">
        <f t="shared" ref="G11:R11" si="1">G10+G12</f>
        <v>309429</v>
      </c>
      <c r="H11" s="701">
        <f t="shared" si="1"/>
        <v>77272</v>
      </c>
      <c r="I11" s="701">
        <f t="shared" si="1"/>
        <v>131783</v>
      </c>
      <c r="J11" s="701">
        <f t="shared" si="1"/>
        <v>0</v>
      </c>
      <c r="K11" s="701">
        <f t="shared" si="1"/>
        <v>0</v>
      </c>
      <c r="L11" s="701">
        <f t="shared" si="1"/>
        <v>0</v>
      </c>
      <c r="M11" s="701">
        <f t="shared" si="1"/>
        <v>10364</v>
      </c>
      <c r="N11" s="701">
        <f t="shared" si="1"/>
        <v>0</v>
      </c>
      <c r="O11" s="701">
        <f t="shared" si="1"/>
        <v>0</v>
      </c>
      <c r="P11" s="701">
        <f t="shared" si="1"/>
        <v>0</v>
      </c>
      <c r="Q11" s="701">
        <f t="shared" si="1"/>
        <v>0</v>
      </c>
      <c r="R11" s="701">
        <f t="shared" si="1"/>
        <v>0</v>
      </c>
      <c r="S11" s="702">
        <f t="shared" si="0"/>
        <v>528848</v>
      </c>
      <c r="T11" s="703">
        <f>T10+T12</f>
        <v>0</v>
      </c>
      <c r="U11" s="701">
        <f>U10+U12</f>
        <v>0</v>
      </c>
      <c r="V11" s="704">
        <f>V10+V12</f>
        <v>0</v>
      </c>
      <c r="W11" s="705">
        <f>W10+W12</f>
        <v>528848</v>
      </c>
      <c r="X11" s="1431"/>
      <c r="Y11" s="960"/>
      <c r="Z11" s="1431"/>
      <c r="AA11" s="1431"/>
      <c r="AB11" s="1431"/>
      <c r="AC11" s="1431"/>
      <c r="AD11" s="1431"/>
      <c r="AE11" s="1431"/>
    </row>
    <row r="12" spans="1:31" s="709" customFormat="1" ht="17.25" customHeight="1" thickTop="1" x14ac:dyDescent="0.3">
      <c r="A12" s="706"/>
      <c r="B12" s="707"/>
      <c r="C12" s="1621"/>
      <c r="D12" s="1216" t="s">
        <v>17</v>
      </c>
      <c r="E12" s="1623"/>
      <c r="F12" s="1217"/>
      <c r="G12" s="1218">
        <v>0</v>
      </c>
      <c r="H12" s="1218">
        <v>0</v>
      </c>
      <c r="I12" s="1218">
        <v>0</v>
      </c>
      <c r="J12" s="1218"/>
      <c r="K12" s="1218"/>
      <c r="L12" s="1218"/>
      <c r="M12" s="1218">
        <v>0</v>
      </c>
      <c r="N12" s="1218"/>
      <c r="O12" s="1218"/>
      <c r="P12" s="1218"/>
      <c r="Q12" s="1218"/>
      <c r="R12" s="1219"/>
      <c r="S12" s="1220">
        <f t="shared" si="0"/>
        <v>0</v>
      </c>
      <c r="T12" s="1221"/>
      <c r="U12" s="1218"/>
      <c r="V12" s="1219"/>
      <c r="W12" s="1222">
        <f t="shared" ref="W12:W23" si="2">SUM(S12:V12)</f>
        <v>0</v>
      </c>
      <c r="X12" s="708"/>
      <c r="Y12" s="961">
        <v>13552</v>
      </c>
    </row>
    <row r="13" spans="1:31" ht="17.25" customHeight="1" x14ac:dyDescent="0.3">
      <c r="A13" s="710"/>
      <c r="B13" s="711"/>
      <c r="C13" s="712"/>
      <c r="D13" s="384"/>
      <c r="E13" s="713"/>
      <c r="F13" s="714"/>
      <c r="G13" s="715"/>
      <c r="H13" s="715"/>
      <c r="I13" s="715"/>
      <c r="J13" s="715"/>
      <c r="K13" s="715"/>
      <c r="L13" s="715"/>
      <c r="M13" s="715"/>
      <c r="N13" s="716"/>
      <c r="O13" s="716"/>
      <c r="P13" s="716"/>
      <c r="Q13" s="716"/>
      <c r="R13" s="717"/>
      <c r="S13" s="718"/>
      <c r="T13" s="719"/>
      <c r="U13" s="716"/>
      <c r="V13" s="717"/>
      <c r="W13" s="720"/>
      <c r="Y13" s="962"/>
    </row>
    <row r="14" spans="1:31" s="697" customFormat="1" ht="17.25" customHeight="1" thickBot="1" x14ac:dyDescent="0.35">
      <c r="A14" s="721">
        <v>1</v>
      </c>
      <c r="B14" s="722">
        <v>4</v>
      </c>
      <c r="C14" s="1624" t="s">
        <v>10</v>
      </c>
      <c r="D14" s="723" t="s">
        <v>300</v>
      </c>
      <c r="E14" s="1627" t="s">
        <v>269</v>
      </c>
      <c r="F14" s="724">
        <v>28</v>
      </c>
      <c r="G14" s="725">
        <v>65996</v>
      </c>
      <c r="H14" s="725">
        <v>15332</v>
      </c>
      <c r="I14" s="725">
        <v>19191</v>
      </c>
      <c r="J14" s="725"/>
      <c r="K14" s="725"/>
      <c r="L14" s="725"/>
      <c r="M14" s="725">
        <v>635</v>
      </c>
      <c r="N14" s="726"/>
      <c r="O14" s="726"/>
      <c r="P14" s="726"/>
      <c r="Q14" s="726"/>
      <c r="R14" s="727"/>
      <c r="S14" s="728">
        <f t="shared" si="0"/>
        <v>101154</v>
      </c>
      <c r="T14" s="729"/>
      <c r="U14" s="726"/>
      <c r="V14" s="727"/>
      <c r="W14" s="730">
        <f t="shared" si="2"/>
        <v>101154</v>
      </c>
      <c r="X14" s="696"/>
      <c r="Y14" s="963"/>
    </row>
    <row r="15" spans="1:31" ht="17.25" customHeight="1" thickTop="1" thickBot="1" x14ac:dyDescent="0.35">
      <c r="A15" s="698"/>
      <c r="B15" s="1432"/>
      <c r="C15" s="1625"/>
      <c r="D15" s="699" t="s">
        <v>300</v>
      </c>
      <c r="E15" s="1616"/>
      <c r="F15" s="731"/>
      <c r="G15" s="701">
        <f t="shared" ref="G15:R15" si="3">G14+G16</f>
        <v>65996</v>
      </c>
      <c r="H15" s="701">
        <f t="shared" si="3"/>
        <v>15332</v>
      </c>
      <c r="I15" s="701">
        <f t="shared" si="3"/>
        <v>19191</v>
      </c>
      <c r="J15" s="701">
        <f t="shared" si="3"/>
        <v>0</v>
      </c>
      <c r="K15" s="701">
        <f t="shared" si="3"/>
        <v>0</v>
      </c>
      <c r="L15" s="701">
        <f t="shared" si="3"/>
        <v>0</v>
      </c>
      <c r="M15" s="701">
        <f t="shared" si="3"/>
        <v>635</v>
      </c>
      <c r="N15" s="701">
        <f t="shared" si="3"/>
        <v>0</v>
      </c>
      <c r="O15" s="701">
        <f t="shared" si="3"/>
        <v>0</v>
      </c>
      <c r="P15" s="701">
        <f t="shared" si="3"/>
        <v>0</v>
      </c>
      <c r="Q15" s="701">
        <f t="shared" si="3"/>
        <v>0</v>
      </c>
      <c r="R15" s="701">
        <f t="shared" si="3"/>
        <v>0</v>
      </c>
      <c r="S15" s="702">
        <f t="shared" si="0"/>
        <v>101154</v>
      </c>
      <c r="T15" s="703">
        <f>T14+T16</f>
        <v>0</v>
      </c>
      <c r="U15" s="701">
        <f>U14+U16</f>
        <v>0</v>
      </c>
      <c r="V15" s="704">
        <f>V14+V16</f>
        <v>0</v>
      </c>
      <c r="W15" s="732">
        <f t="shared" si="2"/>
        <v>101154</v>
      </c>
      <c r="Y15" s="962"/>
    </row>
    <row r="16" spans="1:31" s="709" customFormat="1" ht="17.25" customHeight="1" thickTop="1" x14ac:dyDescent="0.3">
      <c r="A16" s="706"/>
      <c r="B16" s="707"/>
      <c r="C16" s="1626"/>
      <c r="D16" s="1223" t="s">
        <v>17</v>
      </c>
      <c r="E16" s="1617"/>
      <c r="F16" s="1224"/>
      <c r="G16" s="1218">
        <v>0</v>
      </c>
      <c r="H16" s="1218">
        <v>0</v>
      </c>
      <c r="I16" s="1218">
        <v>0</v>
      </c>
      <c r="J16" s="1218"/>
      <c r="K16" s="1218"/>
      <c r="L16" s="1218"/>
      <c r="M16" s="1218"/>
      <c r="N16" s="1225"/>
      <c r="O16" s="1225"/>
      <c r="P16" s="1225"/>
      <c r="Q16" s="1225"/>
      <c r="R16" s="1226"/>
      <c r="S16" s="1227">
        <f t="shared" si="0"/>
        <v>0</v>
      </c>
      <c r="T16" s="1228"/>
      <c r="U16" s="1225"/>
      <c r="V16" s="1226"/>
      <c r="W16" s="1229">
        <f t="shared" si="2"/>
        <v>0</v>
      </c>
      <c r="X16" s="708"/>
      <c r="Y16" s="961">
        <v>6288</v>
      </c>
    </row>
    <row r="17" spans="1:25" ht="17.25" customHeight="1" x14ac:dyDescent="0.3">
      <c r="A17" s="733"/>
      <c r="B17" s="734"/>
      <c r="C17" s="735"/>
      <c r="D17" s="385"/>
      <c r="E17" s="736"/>
      <c r="F17" s="737"/>
      <c r="G17" s="738"/>
      <c r="H17" s="738"/>
      <c r="I17" s="738"/>
      <c r="J17" s="738"/>
      <c r="K17" s="738"/>
      <c r="L17" s="738"/>
      <c r="M17" s="738"/>
      <c r="N17" s="739"/>
      <c r="O17" s="739"/>
      <c r="P17" s="739"/>
      <c r="Q17" s="739"/>
      <c r="R17" s="740"/>
      <c r="S17" s="741"/>
      <c r="T17" s="742"/>
      <c r="U17" s="739"/>
      <c r="V17" s="740"/>
      <c r="W17" s="743"/>
      <c r="Y17" s="962"/>
    </row>
    <row r="18" spans="1:25" s="697" customFormat="1" ht="17.25" customHeight="1" thickBot="1" x14ac:dyDescent="0.35">
      <c r="A18" s="744">
        <v>1</v>
      </c>
      <c r="B18" s="745">
        <v>5</v>
      </c>
      <c r="C18" s="1612" t="s">
        <v>393</v>
      </c>
      <c r="D18" s="746" t="s">
        <v>300</v>
      </c>
      <c r="E18" s="1615" t="s">
        <v>341</v>
      </c>
      <c r="F18" s="747">
        <v>17</v>
      </c>
      <c r="G18" s="748">
        <v>54123</v>
      </c>
      <c r="H18" s="748">
        <v>12305</v>
      </c>
      <c r="I18" s="748">
        <v>26860</v>
      </c>
      <c r="J18" s="748"/>
      <c r="K18" s="748"/>
      <c r="L18" s="748"/>
      <c r="M18" s="748">
        <v>2160</v>
      </c>
      <c r="N18" s="749"/>
      <c r="O18" s="749"/>
      <c r="P18" s="749"/>
      <c r="Q18" s="749"/>
      <c r="R18" s="750"/>
      <c r="S18" s="751">
        <f t="shared" si="0"/>
        <v>95448</v>
      </c>
      <c r="T18" s="752"/>
      <c r="U18" s="749"/>
      <c r="V18" s="750"/>
      <c r="W18" s="753">
        <f t="shared" si="2"/>
        <v>95448</v>
      </c>
      <c r="X18" s="696"/>
    </row>
    <row r="19" spans="1:25" ht="17.25" customHeight="1" thickTop="1" thickBot="1" x14ac:dyDescent="0.35">
      <c r="A19" s="754"/>
      <c r="B19" s="1432"/>
      <c r="C19" s="1613"/>
      <c r="D19" s="699" t="s">
        <v>300</v>
      </c>
      <c r="E19" s="1616"/>
      <c r="F19" s="731"/>
      <c r="G19" s="701">
        <f t="shared" ref="G19:R19" si="4">G18+G20</f>
        <v>54123</v>
      </c>
      <c r="H19" s="701">
        <f t="shared" si="4"/>
        <v>12305</v>
      </c>
      <c r="I19" s="701">
        <f t="shared" si="4"/>
        <v>26860</v>
      </c>
      <c r="J19" s="701">
        <f t="shared" si="4"/>
        <v>0</v>
      </c>
      <c r="K19" s="701">
        <f t="shared" si="4"/>
        <v>0</v>
      </c>
      <c r="L19" s="701">
        <f t="shared" si="4"/>
        <v>0</v>
      </c>
      <c r="M19" s="701">
        <f t="shared" si="4"/>
        <v>2160</v>
      </c>
      <c r="N19" s="701">
        <f t="shared" si="4"/>
        <v>0</v>
      </c>
      <c r="O19" s="701">
        <f t="shared" si="4"/>
        <v>0</v>
      </c>
      <c r="P19" s="701">
        <f t="shared" si="4"/>
        <v>0</v>
      </c>
      <c r="Q19" s="701">
        <f t="shared" si="4"/>
        <v>0</v>
      </c>
      <c r="R19" s="701">
        <f t="shared" si="4"/>
        <v>0</v>
      </c>
      <c r="S19" s="702">
        <f t="shared" si="0"/>
        <v>95448</v>
      </c>
      <c r="T19" s="703">
        <f>T18+T20</f>
        <v>0</v>
      </c>
      <c r="U19" s="701">
        <f>U18+U20</f>
        <v>0</v>
      </c>
      <c r="V19" s="704">
        <f>V18+V20</f>
        <v>0</v>
      </c>
      <c r="W19" s="732">
        <f t="shared" si="2"/>
        <v>95448</v>
      </c>
    </row>
    <row r="20" spans="1:25" s="709" customFormat="1" ht="17.25" customHeight="1" thickTop="1" x14ac:dyDescent="0.3">
      <c r="A20" s="1326"/>
      <c r="B20" s="1327"/>
      <c r="C20" s="1614"/>
      <c r="D20" s="1223" t="s">
        <v>17</v>
      </c>
      <c r="E20" s="1617"/>
      <c r="F20" s="1328"/>
      <c r="G20" s="1329">
        <v>0</v>
      </c>
      <c r="H20" s="1329">
        <v>0</v>
      </c>
      <c r="I20" s="1329">
        <v>0</v>
      </c>
      <c r="J20" s="1329"/>
      <c r="K20" s="1329"/>
      <c r="L20" s="1329"/>
      <c r="M20" s="1329">
        <v>0</v>
      </c>
      <c r="N20" s="1330"/>
      <c r="O20" s="1330"/>
      <c r="P20" s="1330"/>
      <c r="Q20" s="1330"/>
      <c r="R20" s="1331"/>
      <c r="S20" s="1332">
        <f t="shared" si="0"/>
        <v>0</v>
      </c>
      <c r="T20" s="1333"/>
      <c r="U20" s="1330"/>
      <c r="V20" s="1331"/>
      <c r="W20" s="1334">
        <f t="shared" si="2"/>
        <v>0</v>
      </c>
      <c r="X20" s="708"/>
    </row>
    <row r="21" spans="1:25" ht="17.25" customHeight="1" x14ac:dyDescent="0.3">
      <c r="A21" s="755"/>
      <c r="B21" s="734"/>
      <c r="C21" s="756"/>
      <c r="D21" s="386"/>
      <c r="E21" s="757"/>
      <c r="F21" s="758"/>
      <c r="G21" s="738"/>
      <c r="H21" s="738"/>
      <c r="I21" s="738"/>
      <c r="J21" s="738"/>
      <c r="K21" s="738"/>
      <c r="L21" s="738"/>
      <c r="M21" s="738"/>
      <c r="N21" s="739"/>
      <c r="O21" s="739"/>
      <c r="P21" s="739"/>
      <c r="Q21" s="739"/>
      <c r="R21" s="740"/>
      <c r="S21" s="741"/>
      <c r="T21" s="742"/>
      <c r="U21" s="739"/>
      <c r="V21" s="740"/>
      <c r="W21" s="743"/>
    </row>
    <row r="22" spans="1:25" ht="17.25" customHeight="1" x14ac:dyDescent="0.3">
      <c r="A22" s="759">
        <v>1</v>
      </c>
      <c r="B22" s="760">
        <v>2</v>
      </c>
      <c r="C22" s="761" t="s">
        <v>6</v>
      </c>
      <c r="D22" s="382"/>
      <c r="E22" s="762"/>
      <c r="F22" s="763"/>
      <c r="G22" s="764"/>
      <c r="H22" s="764"/>
      <c r="I22" s="764"/>
      <c r="J22" s="764"/>
      <c r="K22" s="764"/>
      <c r="L22" s="764"/>
      <c r="M22" s="764"/>
      <c r="N22" s="765"/>
      <c r="O22" s="765"/>
      <c r="P22" s="765"/>
      <c r="Q22" s="765"/>
      <c r="R22" s="766"/>
      <c r="S22" s="767">
        <f t="shared" si="0"/>
        <v>0</v>
      </c>
      <c r="T22" s="768"/>
      <c r="U22" s="765"/>
      <c r="V22" s="766"/>
      <c r="W22" s="769">
        <f t="shared" si="2"/>
        <v>0</v>
      </c>
    </row>
    <row r="23" spans="1:25" s="697" customFormat="1" ht="17.25" customHeight="1" x14ac:dyDescent="0.3">
      <c r="A23" s="770"/>
      <c r="B23" s="435"/>
      <c r="C23" s="1618" t="s">
        <v>407</v>
      </c>
      <c r="D23" s="771" t="s">
        <v>300</v>
      </c>
      <c r="E23" s="1619" t="s">
        <v>361</v>
      </c>
      <c r="F23" s="772">
        <v>49</v>
      </c>
      <c r="G23" s="773">
        <v>225616</v>
      </c>
      <c r="H23" s="773">
        <v>56703</v>
      </c>
      <c r="I23" s="773">
        <v>44597</v>
      </c>
      <c r="J23" s="773">
        <v>1000</v>
      </c>
      <c r="K23" s="773">
        <v>10000</v>
      </c>
      <c r="L23" s="773"/>
      <c r="M23" s="773">
        <v>3343</v>
      </c>
      <c r="N23" s="774"/>
      <c r="O23" s="774"/>
      <c r="P23" s="774"/>
      <c r="Q23" s="774"/>
      <c r="R23" s="775"/>
      <c r="S23" s="776">
        <f t="shared" si="0"/>
        <v>341259</v>
      </c>
      <c r="T23" s="777"/>
      <c r="U23" s="774"/>
      <c r="V23" s="775"/>
      <c r="W23" s="778">
        <f t="shared" si="2"/>
        <v>341259</v>
      </c>
      <c r="X23" s="696"/>
    </row>
    <row r="24" spans="1:25" ht="17.25" customHeight="1" x14ac:dyDescent="0.3">
      <c r="A24" s="754"/>
      <c r="B24" s="1432"/>
      <c r="C24" s="1618"/>
      <c r="D24" s="699" t="s">
        <v>300</v>
      </c>
      <c r="E24" s="1619"/>
      <c r="F24" s="731"/>
      <c r="G24" s="701">
        <f t="shared" ref="G24:W24" si="5">G23+G25</f>
        <v>210616</v>
      </c>
      <c r="H24" s="701">
        <f t="shared" si="5"/>
        <v>53403</v>
      </c>
      <c r="I24" s="701">
        <f t="shared" si="5"/>
        <v>62297</v>
      </c>
      <c r="J24" s="701">
        <f t="shared" si="5"/>
        <v>1600</v>
      </c>
      <c r="K24" s="701">
        <v>10000</v>
      </c>
      <c r="L24" s="701">
        <f t="shared" si="5"/>
        <v>0</v>
      </c>
      <c r="M24" s="701">
        <f t="shared" si="5"/>
        <v>3343</v>
      </c>
      <c r="N24" s="701">
        <f t="shared" si="5"/>
        <v>0</v>
      </c>
      <c r="O24" s="701">
        <f t="shared" si="5"/>
        <v>0</v>
      </c>
      <c r="P24" s="701">
        <f t="shared" si="5"/>
        <v>0</v>
      </c>
      <c r="Q24" s="701">
        <f t="shared" si="5"/>
        <v>0</v>
      </c>
      <c r="R24" s="701">
        <f t="shared" si="5"/>
        <v>0</v>
      </c>
      <c r="S24" s="779">
        <f t="shared" si="5"/>
        <v>341259</v>
      </c>
      <c r="T24" s="703">
        <f t="shared" si="5"/>
        <v>0</v>
      </c>
      <c r="U24" s="701">
        <f t="shared" si="5"/>
        <v>0</v>
      </c>
      <c r="V24" s="704">
        <f t="shared" si="5"/>
        <v>0</v>
      </c>
      <c r="W24" s="705">
        <f t="shared" si="5"/>
        <v>341259</v>
      </c>
    </row>
    <row r="25" spans="1:25" s="709" customFormat="1" ht="17.25" customHeight="1" x14ac:dyDescent="0.3">
      <c r="A25" s="1335"/>
      <c r="B25" s="780"/>
      <c r="C25" s="1618"/>
      <c r="D25" s="945" t="s">
        <v>17</v>
      </c>
      <c r="E25" s="1619"/>
      <c r="F25" s="1336"/>
      <c r="G25" s="946">
        <v>-15000</v>
      </c>
      <c r="H25" s="946">
        <v>-3300</v>
      </c>
      <c r="I25" s="946">
        <v>17700</v>
      </c>
      <c r="J25" s="946">
        <v>600</v>
      </c>
      <c r="K25" s="946">
        <v>0</v>
      </c>
      <c r="L25" s="946"/>
      <c r="M25" s="946">
        <v>0</v>
      </c>
      <c r="N25" s="947"/>
      <c r="O25" s="947"/>
      <c r="P25" s="947"/>
      <c r="Q25" s="947"/>
      <c r="R25" s="948"/>
      <c r="S25" s="1475">
        <f>SUM(G25:R25)</f>
        <v>0</v>
      </c>
      <c r="T25" s="949"/>
      <c r="U25" s="947"/>
      <c r="V25" s="948"/>
      <c r="W25" s="1476">
        <f>SUM(S25:V25)</f>
        <v>0</v>
      </c>
      <c r="X25" s="708"/>
      <c r="Y25" s="1337"/>
    </row>
    <row r="26" spans="1:25" s="697" customFormat="1" ht="17.25" customHeight="1" x14ac:dyDescent="0.3">
      <c r="A26" s="770"/>
      <c r="B26" s="435"/>
      <c r="C26" s="1629" t="s">
        <v>396</v>
      </c>
      <c r="D26" s="771" t="s">
        <v>300</v>
      </c>
      <c r="E26" s="1632" t="s">
        <v>361</v>
      </c>
      <c r="F26" s="772"/>
      <c r="G26" s="773"/>
      <c r="H26" s="773"/>
      <c r="I26" s="773"/>
      <c r="J26" s="773"/>
      <c r="K26" s="773"/>
      <c r="L26" s="773"/>
      <c r="M26" s="773"/>
      <c r="N26" s="774"/>
      <c r="O26" s="774"/>
      <c r="P26" s="774"/>
      <c r="Q26" s="774"/>
      <c r="R26" s="775"/>
      <c r="S26" s="776">
        <f>SUM(G26:R26)</f>
        <v>0</v>
      </c>
      <c r="T26" s="777"/>
      <c r="U26" s="774"/>
      <c r="V26" s="775"/>
      <c r="W26" s="778">
        <f>SUM(S26:V26)</f>
        <v>0</v>
      </c>
      <c r="X26" s="696"/>
    </row>
    <row r="27" spans="1:25" ht="17.25" customHeight="1" x14ac:dyDescent="0.3">
      <c r="A27" s="754"/>
      <c r="B27" s="1432"/>
      <c r="C27" s="1630"/>
      <c r="D27" s="699" t="s">
        <v>300</v>
      </c>
      <c r="E27" s="1632"/>
      <c r="F27" s="731"/>
      <c r="G27" s="701">
        <f t="shared" ref="G27:W27" si="6">G26+G28</f>
        <v>0</v>
      </c>
      <c r="H27" s="701">
        <f t="shared" si="6"/>
        <v>0</v>
      </c>
      <c r="I27" s="701">
        <f t="shared" si="6"/>
        <v>0</v>
      </c>
      <c r="J27" s="701">
        <f t="shared" si="6"/>
        <v>0</v>
      </c>
      <c r="K27" s="701">
        <f t="shared" si="6"/>
        <v>0</v>
      </c>
      <c r="L27" s="701">
        <f t="shared" si="6"/>
        <v>0</v>
      </c>
      <c r="M27" s="701">
        <f t="shared" si="6"/>
        <v>0</v>
      </c>
      <c r="N27" s="701">
        <f t="shared" si="6"/>
        <v>0</v>
      </c>
      <c r="O27" s="701">
        <f t="shared" si="6"/>
        <v>0</v>
      </c>
      <c r="P27" s="701">
        <f t="shared" si="6"/>
        <v>0</v>
      </c>
      <c r="Q27" s="701">
        <f t="shared" si="6"/>
        <v>0</v>
      </c>
      <c r="R27" s="701">
        <f t="shared" si="6"/>
        <v>0</v>
      </c>
      <c r="S27" s="779">
        <f t="shared" si="6"/>
        <v>0</v>
      </c>
      <c r="T27" s="703">
        <f t="shared" si="6"/>
        <v>0</v>
      </c>
      <c r="U27" s="701">
        <f t="shared" si="6"/>
        <v>0</v>
      </c>
      <c r="V27" s="704">
        <f t="shared" si="6"/>
        <v>0</v>
      </c>
      <c r="W27" s="705">
        <f t="shared" si="6"/>
        <v>0</v>
      </c>
    </row>
    <row r="28" spans="1:25" ht="17.25" customHeight="1" x14ac:dyDescent="0.3">
      <c r="A28" s="754"/>
      <c r="B28" s="1432"/>
      <c r="C28" s="1631"/>
      <c r="D28" s="699" t="s">
        <v>17</v>
      </c>
      <c r="E28" s="1632"/>
      <c r="F28" s="731"/>
      <c r="G28" s="701"/>
      <c r="H28" s="701"/>
      <c r="I28" s="701"/>
      <c r="J28" s="701"/>
      <c r="K28" s="701"/>
      <c r="L28" s="701"/>
      <c r="M28" s="701"/>
      <c r="N28" s="781"/>
      <c r="O28" s="781"/>
      <c r="P28" s="781"/>
      <c r="Q28" s="781"/>
      <c r="R28" s="782"/>
      <c r="S28" s="702">
        <f>SUM(G28:R28)</f>
        <v>0</v>
      </c>
      <c r="T28" s="783"/>
      <c r="U28" s="781"/>
      <c r="V28" s="782"/>
      <c r="W28" s="732">
        <f>SUM(S28:V28)</f>
        <v>0</v>
      </c>
    </row>
    <row r="29" spans="1:25" s="697" customFormat="1" ht="17.25" customHeight="1" x14ac:dyDescent="0.3">
      <c r="A29" s="770"/>
      <c r="B29" s="435"/>
      <c r="C29" s="1618" t="s">
        <v>397</v>
      </c>
      <c r="D29" s="771" t="s">
        <v>300</v>
      </c>
      <c r="E29" s="1619" t="s">
        <v>361</v>
      </c>
      <c r="F29" s="772"/>
      <c r="G29" s="773"/>
      <c r="H29" s="773"/>
      <c r="I29" s="773"/>
      <c r="J29" s="773"/>
      <c r="K29" s="773"/>
      <c r="L29" s="773"/>
      <c r="M29" s="773"/>
      <c r="N29" s="774"/>
      <c r="O29" s="774"/>
      <c r="P29" s="774"/>
      <c r="Q29" s="774"/>
      <c r="R29" s="775"/>
      <c r="S29" s="776">
        <f>SUM(G29:R29)</f>
        <v>0</v>
      </c>
      <c r="T29" s="777"/>
      <c r="U29" s="774"/>
      <c r="V29" s="775"/>
      <c r="W29" s="778">
        <f>SUM(S29:V29)</f>
        <v>0</v>
      </c>
      <c r="X29" s="696"/>
    </row>
    <row r="30" spans="1:25" ht="17.25" customHeight="1" x14ac:dyDescent="0.3">
      <c r="A30" s="754"/>
      <c r="B30" s="1432"/>
      <c r="C30" s="1618"/>
      <c r="D30" s="699" t="s">
        <v>300</v>
      </c>
      <c r="E30" s="1619"/>
      <c r="F30" s="731"/>
      <c r="G30" s="701">
        <f t="shared" ref="G30:W30" si="7">G29+G31</f>
        <v>0</v>
      </c>
      <c r="H30" s="701">
        <f t="shared" si="7"/>
        <v>0</v>
      </c>
      <c r="I30" s="701">
        <f t="shared" si="7"/>
        <v>0</v>
      </c>
      <c r="J30" s="701">
        <f t="shared" si="7"/>
        <v>0</v>
      </c>
      <c r="K30" s="701">
        <f t="shared" si="7"/>
        <v>0</v>
      </c>
      <c r="L30" s="701">
        <f t="shared" si="7"/>
        <v>0</v>
      </c>
      <c r="M30" s="701">
        <f t="shared" si="7"/>
        <v>0</v>
      </c>
      <c r="N30" s="701">
        <f t="shared" si="7"/>
        <v>0</v>
      </c>
      <c r="O30" s="701">
        <f t="shared" si="7"/>
        <v>0</v>
      </c>
      <c r="P30" s="701">
        <f t="shared" si="7"/>
        <v>0</v>
      </c>
      <c r="Q30" s="701">
        <f t="shared" si="7"/>
        <v>0</v>
      </c>
      <c r="R30" s="701">
        <f t="shared" si="7"/>
        <v>0</v>
      </c>
      <c r="S30" s="779">
        <f t="shared" si="7"/>
        <v>0</v>
      </c>
      <c r="T30" s="703">
        <f t="shared" si="7"/>
        <v>0</v>
      </c>
      <c r="U30" s="701">
        <f t="shared" si="7"/>
        <v>0</v>
      </c>
      <c r="V30" s="704">
        <f t="shared" si="7"/>
        <v>0</v>
      </c>
      <c r="W30" s="705">
        <f t="shared" si="7"/>
        <v>0</v>
      </c>
    </row>
    <row r="31" spans="1:25" ht="17.25" customHeight="1" x14ac:dyDescent="0.3">
      <c r="A31" s="754"/>
      <c r="B31" s="1432"/>
      <c r="C31" s="1618"/>
      <c r="D31" s="699" t="s">
        <v>17</v>
      </c>
      <c r="E31" s="1619"/>
      <c r="F31" s="731"/>
      <c r="G31" s="701"/>
      <c r="H31" s="701"/>
      <c r="I31" s="701"/>
      <c r="J31" s="701"/>
      <c r="K31" s="701"/>
      <c r="L31" s="701"/>
      <c r="M31" s="701"/>
      <c r="N31" s="781"/>
      <c r="O31" s="781"/>
      <c r="P31" s="781"/>
      <c r="Q31" s="781"/>
      <c r="R31" s="782"/>
      <c r="S31" s="702">
        <f>SUM(G31:R31)</f>
        <v>0</v>
      </c>
      <c r="T31" s="783"/>
      <c r="U31" s="781"/>
      <c r="V31" s="782"/>
      <c r="W31" s="732">
        <f>SUM(S31:V31)</f>
        <v>0</v>
      </c>
    </row>
    <row r="32" spans="1:25" s="697" customFormat="1" ht="17.25" customHeight="1" x14ac:dyDescent="0.3">
      <c r="A32" s="770"/>
      <c r="B32" s="435"/>
      <c r="C32" s="1618" t="s">
        <v>398</v>
      </c>
      <c r="D32" s="771" t="s">
        <v>300</v>
      </c>
      <c r="E32" s="1632" t="s">
        <v>361</v>
      </c>
      <c r="F32" s="772"/>
      <c r="G32" s="773"/>
      <c r="H32" s="773"/>
      <c r="I32" s="773"/>
      <c r="J32" s="773"/>
      <c r="K32" s="773"/>
      <c r="L32" s="773"/>
      <c r="M32" s="773"/>
      <c r="N32" s="774"/>
      <c r="O32" s="774"/>
      <c r="P32" s="774"/>
      <c r="Q32" s="774"/>
      <c r="R32" s="775"/>
      <c r="S32" s="776">
        <f>SUM(G32:R32)</f>
        <v>0</v>
      </c>
      <c r="T32" s="777"/>
      <c r="U32" s="774"/>
      <c r="V32" s="775"/>
      <c r="W32" s="778">
        <f>SUM(S32:V32)</f>
        <v>0</v>
      </c>
      <c r="X32" s="696"/>
    </row>
    <row r="33" spans="1:24" ht="17.25" customHeight="1" x14ac:dyDescent="0.3">
      <c r="A33" s="754"/>
      <c r="B33" s="1432"/>
      <c r="C33" s="1618"/>
      <c r="D33" s="699" t="s">
        <v>300</v>
      </c>
      <c r="E33" s="1632"/>
      <c r="F33" s="731"/>
      <c r="G33" s="701">
        <f t="shared" ref="G33:W33" si="8">G32+G34</f>
        <v>0</v>
      </c>
      <c r="H33" s="701">
        <f t="shared" si="8"/>
        <v>0</v>
      </c>
      <c r="I33" s="701">
        <f t="shared" si="8"/>
        <v>0</v>
      </c>
      <c r="J33" s="701">
        <f t="shared" si="8"/>
        <v>0</v>
      </c>
      <c r="K33" s="701">
        <f t="shared" si="8"/>
        <v>0</v>
      </c>
      <c r="L33" s="701">
        <f t="shared" si="8"/>
        <v>0</v>
      </c>
      <c r="M33" s="701">
        <f t="shared" si="8"/>
        <v>0</v>
      </c>
      <c r="N33" s="701">
        <f t="shared" si="8"/>
        <v>0</v>
      </c>
      <c r="O33" s="701">
        <f t="shared" si="8"/>
        <v>0</v>
      </c>
      <c r="P33" s="701">
        <f t="shared" si="8"/>
        <v>0</v>
      </c>
      <c r="Q33" s="701">
        <f t="shared" si="8"/>
        <v>0</v>
      </c>
      <c r="R33" s="701">
        <f t="shared" si="8"/>
        <v>0</v>
      </c>
      <c r="S33" s="779">
        <f t="shared" si="8"/>
        <v>0</v>
      </c>
      <c r="T33" s="703">
        <f t="shared" si="8"/>
        <v>0</v>
      </c>
      <c r="U33" s="701">
        <f t="shared" si="8"/>
        <v>0</v>
      </c>
      <c r="V33" s="704">
        <f t="shared" si="8"/>
        <v>0</v>
      </c>
      <c r="W33" s="705">
        <f t="shared" si="8"/>
        <v>0</v>
      </c>
    </row>
    <row r="34" spans="1:24" ht="17.25" customHeight="1" x14ac:dyDescent="0.3">
      <c r="A34" s="754"/>
      <c r="B34" s="1432"/>
      <c r="C34" s="1618"/>
      <c r="D34" s="699" t="s">
        <v>17</v>
      </c>
      <c r="E34" s="1632"/>
      <c r="F34" s="731"/>
      <c r="G34" s="701"/>
      <c r="H34" s="701"/>
      <c r="I34" s="701"/>
      <c r="J34" s="701"/>
      <c r="K34" s="701"/>
      <c r="L34" s="701"/>
      <c r="M34" s="701"/>
      <c r="N34" s="781"/>
      <c r="O34" s="781"/>
      <c r="P34" s="781"/>
      <c r="Q34" s="781"/>
      <c r="R34" s="782"/>
      <c r="S34" s="702">
        <f>SUM(G34:R34)</f>
        <v>0</v>
      </c>
      <c r="T34" s="783"/>
      <c r="U34" s="781"/>
      <c r="V34" s="782"/>
      <c r="W34" s="732">
        <f>SUM(S34:V34)</f>
        <v>0</v>
      </c>
    </row>
    <row r="35" spans="1:24" s="697" customFormat="1" ht="17.25" customHeight="1" thickBot="1" x14ac:dyDescent="0.35">
      <c r="A35" s="770"/>
      <c r="B35" s="435"/>
      <c r="C35" s="1618" t="s">
        <v>711</v>
      </c>
      <c r="D35" s="771" t="s">
        <v>300</v>
      </c>
      <c r="E35" s="1615" t="s">
        <v>341</v>
      </c>
      <c r="F35" s="772"/>
      <c r="G35" s="773"/>
      <c r="H35" s="773"/>
      <c r="I35" s="773"/>
      <c r="J35" s="773"/>
      <c r="K35" s="773"/>
      <c r="L35" s="773"/>
      <c r="M35" s="773"/>
      <c r="N35" s="774"/>
      <c r="O35" s="774"/>
      <c r="P35" s="774"/>
      <c r="Q35" s="774"/>
      <c r="R35" s="775"/>
      <c r="S35" s="776">
        <f>SUM(G35:R35)</f>
        <v>0</v>
      </c>
      <c r="T35" s="777"/>
      <c r="U35" s="774"/>
      <c r="V35" s="775"/>
      <c r="W35" s="778">
        <f>SUM(S35:V35)</f>
        <v>0</v>
      </c>
      <c r="X35" s="696"/>
    </row>
    <row r="36" spans="1:24" ht="17.25" customHeight="1" thickTop="1" thickBot="1" x14ac:dyDescent="0.35">
      <c r="A36" s="754"/>
      <c r="B36" s="1432"/>
      <c r="C36" s="1618"/>
      <c r="D36" s="699" t="s">
        <v>300</v>
      </c>
      <c r="E36" s="1615"/>
      <c r="F36" s="731"/>
      <c r="G36" s="701">
        <f t="shared" ref="G36:W36" si="9">G35+G37</f>
        <v>71480</v>
      </c>
      <c r="H36" s="701">
        <f t="shared" si="9"/>
        <v>3369</v>
      </c>
      <c r="I36" s="701">
        <f t="shared" si="9"/>
        <v>18626</v>
      </c>
      <c r="J36" s="701">
        <f t="shared" si="9"/>
        <v>0</v>
      </c>
      <c r="K36" s="701">
        <f t="shared" si="9"/>
        <v>0</v>
      </c>
      <c r="L36" s="701">
        <f t="shared" si="9"/>
        <v>0</v>
      </c>
      <c r="M36" s="701">
        <f t="shared" si="9"/>
        <v>14586</v>
      </c>
      <c r="N36" s="701">
        <f t="shared" si="9"/>
        <v>0</v>
      </c>
      <c r="O36" s="701">
        <f t="shared" si="9"/>
        <v>0</v>
      </c>
      <c r="P36" s="701">
        <f t="shared" si="9"/>
        <v>0</v>
      </c>
      <c r="Q36" s="701">
        <f t="shared" si="9"/>
        <v>0</v>
      </c>
      <c r="R36" s="701">
        <f t="shared" si="9"/>
        <v>0</v>
      </c>
      <c r="S36" s="779">
        <f t="shared" si="9"/>
        <v>108061</v>
      </c>
      <c r="T36" s="703">
        <f t="shared" si="9"/>
        <v>0</v>
      </c>
      <c r="U36" s="701">
        <f t="shared" si="9"/>
        <v>0</v>
      </c>
      <c r="V36" s="704">
        <f t="shared" si="9"/>
        <v>0</v>
      </c>
      <c r="W36" s="705">
        <f t="shared" si="9"/>
        <v>108061</v>
      </c>
    </row>
    <row r="37" spans="1:24" s="1348" customFormat="1" ht="17.25" customHeight="1" thickTop="1" thickBot="1" x14ac:dyDescent="0.35">
      <c r="A37" s="1422"/>
      <c r="B37" s="1429"/>
      <c r="C37" s="1618"/>
      <c r="D37" s="1339" t="s">
        <v>17</v>
      </c>
      <c r="E37" s="1615"/>
      <c r="F37" s="1477"/>
      <c r="G37" s="909">
        <v>71480</v>
      </c>
      <c r="H37" s="909">
        <v>3369</v>
      </c>
      <c r="I37" s="909">
        <v>18626</v>
      </c>
      <c r="J37" s="909"/>
      <c r="K37" s="909"/>
      <c r="L37" s="909"/>
      <c r="M37" s="909">
        <v>14586</v>
      </c>
      <c r="N37" s="908"/>
      <c r="O37" s="908"/>
      <c r="P37" s="908"/>
      <c r="Q37" s="908"/>
      <c r="R37" s="910"/>
      <c r="S37" s="1478">
        <f>SUM(G37:R37)</f>
        <v>108061</v>
      </c>
      <c r="T37" s="911"/>
      <c r="U37" s="908"/>
      <c r="V37" s="910"/>
      <c r="W37" s="1479">
        <f>SUM(S37:V37)</f>
        <v>108061</v>
      </c>
      <c r="X37" s="1347"/>
    </row>
    <row r="38" spans="1:24" s="697" customFormat="1" ht="17.25" customHeight="1" thickTop="1" thickBot="1" x14ac:dyDescent="0.35">
      <c r="A38" s="770"/>
      <c r="B38" s="435"/>
      <c r="C38" s="1628" t="s">
        <v>400</v>
      </c>
      <c r="D38" s="771" t="s">
        <v>300</v>
      </c>
      <c r="E38" s="1615" t="s">
        <v>341</v>
      </c>
      <c r="F38" s="784">
        <v>2</v>
      </c>
      <c r="G38" s="785">
        <v>5309</v>
      </c>
      <c r="H38" s="785">
        <v>1080</v>
      </c>
      <c r="I38" s="785">
        <v>500</v>
      </c>
      <c r="J38" s="785"/>
      <c r="K38" s="785"/>
      <c r="L38" s="785"/>
      <c r="M38" s="785">
        <v>3405</v>
      </c>
      <c r="N38" s="786"/>
      <c r="O38" s="786"/>
      <c r="P38" s="786"/>
      <c r="Q38" s="786"/>
      <c r="R38" s="787"/>
      <c r="S38" s="788">
        <f>SUM(G38:R38)</f>
        <v>10294</v>
      </c>
      <c r="T38" s="789"/>
      <c r="U38" s="786"/>
      <c r="V38" s="787"/>
      <c r="W38" s="790">
        <f>SUM(S38:V38)</f>
        <v>10294</v>
      </c>
      <c r="X38" s="696"/>
    </row>
    <row r="39" spans="1:24" ht="17.25" customHeight="1" x14ac:dyDescent="0.3">
      <c r="A39" s="791"/>
      <c r="B39" s="792"/>
      <c r="C39" s="1628"/>
      <c r="D39" s="699" t="s">
        <v>300</v>
      </c>
      <c r="E39" s="1615"/>
      <c r="F39" s="793"/>
      <c r="G39" s="701">
        <f t="shared" ref="G39:W39" si="10">G38+G40</f>
        <v>5309</v>
      </c>
      <c r="H39" s="701">
        <f t="shared" si="10"/>
        <v>1080</v>
      </c>
      <c r="I39" s="701">
        <f t="shared" si="10"/>
        <v>500</v>
      </c>
      <c r="J39" s="701">
        <f t="shared" si="10"/>
        <v>0</v>
      </c>
      <c r="K39" s="701">
        <f t="shared" si="10"/>
        <v>0</v>
      </c>
      <c r="L39" s="701">
        <f t="shared" si="10"/>
        <v>0</v>
      </c>
      <c r="M39" s="701">
        <f t="shared" si="10"/>
        <v>3405</v>
      </c>
      <c r="N39" s="701">
        <f t="shared" si="10"/>
        <v>0</v>
      </c>
      <c r="O39" s="701">
        <f t="shared" si="10"/>
        <v>0</v>
      </c>
      <c r="P39" s="701">
        <f t="shared" si="10"/>
        <v>0</v>
      </c>
      <c r="Q39" s="701">
        <f t="shared" si="10"/>
        <v>0</v>
      </c>
      <c r="R39" s="701">
        <f t="shared" si="10"/>
        <v>0</v>
      </c>
      <c r="S39" s="779">
        <f t="shared" si="10"/>
        <v>10294</v>
      </c>
      <c r="T39" s="703">
        <f t="shared" si="10"/>
        <v>0</v>
      </c>
      <c r="U39" s="701">
        <f t="shared" si="10"/>
        <v>0</v>
      </c>
      <c r="V39" s="704">
        <f t="shared" si="10"/>
        <v>0</v>
      </c>
      <c r="W39" s="705">
        <f t="shared" si="10"/>
        <v>10294</v>
      </c>
    </row>
    <row r="40" spans="1:24" s="1348" customFormat="1" ht="17.25" customHeight="1" thickTop="1" thickBot="1" x14ac:dyDescent="0.35">
      <c r="A40" s="1338"/>
      <c r="B40" s="927"/>
      <c r="C40" s="1628"/>
      <c r="D40" s="1339" t="s">
        <v>17</v>
      </c>
      <c r="E40" s="1615"/>
      <c r="F40" s="1340"/>
      <c r="G40" s="1341"/>
      <c r="H40" s="1341">
        <v>0</v>
      </c>
      <c r="I40" s="1341">
        <v>0</v>
      </c>
      <c r="J40" s="1341"/>
      <c r="K40" s="1341"/>
      <c r="L40" s="1341"/>
      <c r="M40" s="1341">
        <v>0</v>
      </c>
      <c r="N40" s="1342"/>
      <c r="O40" s="1342"/>
      <c r="P40" s="1342"/>
      <c r="Q40" s="1342"/>
      <c r="R40" s="1343"/>
      <c r="S40" s="1344">
        <f>SUM(G40:R40)</f>
        <v>0</v>
      </c>
      <c r="T40" s="1345"/>
      <c r="U40" s="1342"/>
      <c r="V40" s="1343"/>
      <c r="W40" s="1346">
        <f>SUM(S40:V40)</f>
        <v>0</v>
      </c>
      <c r="X40" s="1347"/>
    </row>
    <row r="41" spans="1:24" s="697" customFormat="1" ht="17.25" customHeight="1" thickTop="1" thickBot="1" x14ac:dyDescent="0.35">
      <c r="A41" s="1135"/>
      <c r="B41" s="794"/>
      <c r="C41" s="795" t="s">
        <v>374</v>
      </c>
      <c r="D41" s="796" t="s">
        <v>300</v>
      </c>
      <c r="E41" s="797"/>
      <c r="F41" s="798">
        <f>SUM(F10:F38)</f>
        <v>197</v>
      </c>
      <c r="G41" s="799">
        <f t="shared" ref="G41:W41" si="11">SUM(G10+G14+G18+G23+G26+G29+G32+G35+G38)</f>
        <v>660473</v>
      </c>
      <c r="H41" s="800">
        <f t="shared" si="11"/>
        <v>162692</v>
      </c>
      <c r="I41" s="799">
        <f t="shared" si="11"/>
        <v>222931</v>
      </c>
      <c r="J41" s="800">
        <f t="shared" si="11"/>
        <v>1000</v>
      </c>
      <c r="K41" s="799">
        <f t="shared" si="11"/>
        <v>10000</v>
      </c>
      <c r="L41" s="800">
        <f t="shared" si="11"/>
        <v>0</v>
      </c>
      <c r="M41" s="799">
        <f t="shared" si="11"/>
        <v>19907</v>
      </c>
      <c r="N41" s="800">
        <f t="shared" si="11"/>
        <v>0</v>
      </c>
      <c r="O41" s="801">
        <f t="shared" si="11"/>
        <v>0</v>
      </c>
      <c r="P41" s="800">
        <f t="shared" si="11"/>
        <v>0</v>
      </c>
      <c r="Q41" s="799">
        <f t="shared" si="11"/>
        <v>0</v>
      </c>
      <c r="R41" s="802">
        <f t="shared" si="11"/>
        <v>0</v>
      </c>
      <c r="S41" s="803">
        <f t="shared" si="11"/>
        <v>1077003</v>
      </c>
      <c r="T41" s="799">
        <f t="shared" si="11"/>
        <v>0</v>
      </c>
      <c r="U41" s="799">
        <f t="shared" si="11"/>
        <v>0</v>
      </c>
      <c r="V41" s="800">
        <f t="shared" si="11"/>
        <v>0</v>
      </c>
      <c r="W41" s="804">
        <f t="shared" si="11"/>
        <v>1077003</v>
      </c>
      <c r="X41" s="696"/>
    </row>
    <row r="42" spans="1:24" ht="17.25" customHeight="1" thickTop="1" thickBot="1" x14ac:dyDescent="0.35">
      <c r="A42" s="805"/>
      <c r="B42" s="1136"/>
      <c r="C42" s="806" t="s">
        <v>374</v>
      </c>
      <c r="D42" s="796" t="s">
        <v>300</v>
      </c>
      <c r="E42" s="807"/>
      <c r="F42" s="808"/>
      <c r="G42" s="809">
        <f t="shared" ref="G42:W42" si="12">SUM(G11+G15+G19+G24+G27+G30+G33+G36+G39)</f>
        <v>716953</v>
      </c>
      <c r="H42" s="810">
        <f t="shared" si="12"/>
        <v>162761</v>
      </c>
      <c r="I42" s="809">
        <f t="shared" si="12"/>
        <v>259257</v>
      </c>
      <c r="J42" s="810">
        <f t="shared" si="12"/>
        <v>1600</v>
      </c>
      <c r="K42" s="809">
        <f t="shared" si="12"/>
        <v>10000</v>
      </c>
      <c r="L42" s="810">
        <f t="shared" si="12"/>
        <v>0</v>
      </c>
      <c r="M42" s="809">
        <f t="shared" si="12"/>
        <v>34493</v>
      </c>
      <c r="N42" s="810">
        <f t="shared" si="12"/>
        <v>0</v>
      </c>
      <c r="O42" s="811">
        <f t="shared" si="12"/>
        <v>0</v>
      </c>
      <c r="P42" s="810">
        <f t="shared" si="12"/>
        <v>0</v>
      </c>
      <c r="Q42" s="809">
        <f t="shared" si="12"/>
        <v>0</v>
      </c>
      <c r="R42" s="810">
        <f t="shared" si="12"/>
        <v>0</v>
      </c>
      <c r="S42" s="812">
        <f t="shared" si="12"/>
        <v>1185064</v>
      </c>
      <c r="T42" s="809">
        <f t="shared" si="12"/>
        <v>0</v>
      </c>
      <c r="U42" s="809">
        <f t="shared" si="12"/>
        <v>0</v>
      </c>
      <c r="V42" s="810">
        <f t="shared" si="12"/>
        <v>0</v>
      </c>
      <c r="W42" s="813">
        <f t="shared" si="12"/>
        <v>1185064</v>
      </c>
    </row>
    <row r="43" spans="1:24" s="709" customFormat="1" ht="17.25" customHeight="1" thickTop="1" thickBot="1" x14ac:dyDescent="0.35">
      <c r="A43" s="1230"/>
      <c r="B43" s="1230"/>
      <c r="C43" s="1231" t="s">
        <v>374</v>
      </c>
      <c r="D43" s="1480" t="s">
        <v>17</v>
      </c>
      <c r="E43" s="1232"/>
      <c r="F43" s="1233"/>
      <c r="G43" s="1481">
        <f t="shared" ref="G43:W43" si="13">SUM(G12+G16+G20+G25+G28+G31+G34+G37+G40)</f>
        <v>56480</v>
      </c>
      <c r="H43" s="1482">
        <f t="shared" si="13"/>
        <v>69</v>
      </c>
      <c r="I43" s="1481">
        <f t="shared" si="13"/>
        <v>36326</v>
      </c>
      <c r="J43" s="1482">
        <f t="shared" si="13"/>
        <v>600</v>
      </c>
      <c r="K43" s="1481">
        <f t="shared" si="13"/>
        <v>0</v>
      </c>
      <c r="L43" s="1482">
        <f t="shared" si="13"/>
        <v>0</v>
      </c>
      <c r="M43" s="1481">
        <f t="shared" si="13"/>
        <v>14586</v>
      </c>
      <c r="N43" s="1482">
        <f t="shared" si="13"/>
        <v>0</v>
      </c>
      <c r="O43" s="1483">
        <f t="shared" si="13"/>
        <v>0</v>
      </c>
      <c r="P43" s="1482">
        <f t="shared" si="13"/>
        <v>0</v>
      </c>
      <c r="Q43" s="1481">
        <f t="shared" si="13"/>
        <v>0</v>
      </c>
      <c r="R43" s="1482">
        <f t="shared" si="13"/>
        <v>0</v>
      </c>
      <c r="S43" s="1484">
        <f t="shared" si="13"/>
        <v>108061</v>
      </c>
      <c r="T43" s="1481">
        <f t="shared" si="13"/>
        <v>0</v>
      </c>
      <c r="U43" s="1481">
        <f t="shared" si="13"/>
        <v>0</v>
      </c>
      <c r="V43" s="1482">
        <f t="shared" si="13"/>
        <v>0</v>
      </c>
      <c r="W43" s="1485">
        <f t="shared" si="13"/>
        <v>108061</v>
      </c>
      <c r="X43" s="708"/>
    </row>
    <row r="44" spans="1:24" ht="15" thickTop="1" x14ac:dyDescent="0.3"/>
  </sheetData>
  <sheetProtection selectLockedCells="1" selectUnlockedCells="1"/>
  <mergeCells count="45">
    <mergeCell ref="C35:C37"/>
    <mergeCell ref="E35:E37"/>
    <mergeCell ref="C38:C40"/>
    <mergeCell ref="E38:E40"/>
    <mergeCell ref="C26:C28"/>
    <mergeCell ref="E26:E28"/>
    <mergeCell ref="C29:C31"/>
    <mergeCell ref="E29:E31"/>
    <mergeCell ref="C32:C34"/>
    <mergeCell ref="E32:E34"/>
    <mergeCell ref="C18:C20"/>
    <mergeCell ref="E18:E20"/>
    <mergeCell ref="N7:N9"/>
    <mergeCell ref="O7:P8"/>
    <mergeCell ref="C23:C25"/>
    <mergeCell ref="E23:E25"/>
    <mergeCell ref="C10:C12"/>
    <mergeCell ref="E10:E12"/>
    <mergeCell ref="C14:C16"/>
    <mergeCell ref="E14:E16"/>
    <mergeCell ref="W6:W9"/>
    <mergeCell ref="G7:G9"/>
    <mergeCell ref="H7:H9"/>
    <mergeCell ref="I7:I9"/>
    <mergeCell ref="J7:J9"/>
    <mergeCell ref="K7:L8"/>
    <mergeCell ref="M7:M9"/>
    <mergeCell ref="R7:R9"/>
    <mergeCell ref="T7:T9"/>
    <mergeCell ref="U7:U9"/>
    <mergeCell ref="C2:D2"/>
    <mergeCell ref="B3:V3"/>
    <mergeCell ref="R4:V4"/>
    <mergeCell ref="M6:P6"/>
    <mergeCell ref="Q7:Q9"/>
    <mergeCell ref="G6:L6"/>
    <mergeCell ref="Q6:R6"/>
    <mergeCell ref="S6:S9"/>
    <mergeCell ref="T6:V6"/>
    <mergeCell ref="V7:V9"/>
    <mergeCell ref="A6:A9"/>
    <mergeCell ref="B6:B9"/>
    <mergeCell ref="C6:C9"/>
    <mergeCell ref="E6:E9"/>
    <mergeCell ref="F6:F9"/>
  </mergeCells>
  <pageMargins left="0.25" right="0.25" top="0.75" bottom="0.75" header="0.51180555555555551" footer="0.51180555555555551"/>
  <pageSetup paperSize="9" scale="36" firstPageNumber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sqref="A1:C1"/>
    </sheetView>
  </sheetViews>
  <sheetFormatPr defaultRowHeight="15" x14ac:dyDescent="0.3"/>
  <cols>
    <col min="1" max="1" width="4.5703125" style="533" customWidth="1"/>
    <col min="2" max="2" width="4.5703125" style="534" customWidth="1"/>
    <col min="3" max="3" width="56.42578125" style="535" customWidth="1"/>
    <col min="4" max="4" width="5.5703125" style="536" customWidth="1"/>
    <col min="5" max="11" width="12.5703125" style="537" customWidth="1"/>
    <col min="12" max="14" width="12.5703125" style="600" customWidth="1"/>
    <col min="15" max="17" width="14" style="532" customWidth="1"/>
    <col min="18" max="16384" width="9.140625" style="532"/>
  </cols>
  <sheetData>
    <row r="1" spans="1:14" s="531" customFormat="1" ht="14.25" x14ac:dyDescent="0.3">
      <c r="A1" s="1634" t="s">
        <v>747</v>
      </c>
      <c r="B1" s="1634"/>
      <c r="C1" s="1634"/>
      <c r="D1" s="528"/>
      <c r="E1" s="529"/>
      <c r="F1" s="529"/>
      <c r="G1" s="529"/>
      <c r="H1" s="529"/>
      <c r="I1" s="529"/>
      <c r="J1" s="529"/>
      <c r="K1" s="529"/>
      <c r="L1" s="530"/>
      <c r="M1" s="530"/>
      <c r="N1" s="530"/>
    </row>
    <row r="2" spans="1:14" s="531" customFormat="1" ht="14.25" x14ac:dyDescent="0.3">
      <c r="A2" s="1634" t="s">
        <v>598</v>
      </c>
      <c r="B2" s="1634"/>
      <c r="C2" s="1634"/>
      <c r="D2" s="528"/>
      <c r="E2" s="529"/>
      <c r="F2" s="529"/>
      <c r="G2" s="529"/>
      <c r="H2" s="529"/>
      <c r="I2" s="529"/>
      <c r="J2" s="529"/>
      <c r="K2" s="529"/>
      <c r="L2" s="530"/>
      <c r="M2" s="530"/>
      <c r="N2" s="530"/>
    </row>
    <row r="3" spans="1:14" ht="25.15" customHeight="1" x14ac:dyDescent="0.3">
      <c r="A3" s="1633" t="s">
        <v>4</v>
      </c>
      <c r="B3" s="1633"/>
      <c r="C3" s="1633"/>
      <c r="D3" s="1633"/>
      <c r="E3" s="1633"/>
      <c r="F3" s="1633"/>
      <c r="G3" s="1633"/>
      <c r="H3" s="1633"/>
      <c r="I3" s="1633"/>
      <c r="J3" s="1633"/>
      <c r="K3" s="1633"/>
      <c r="L3" s="1633"/>
      <c r="M3" s="1633"/>
      <c r="N3" s="1633"/>
    </row>
    <row r="4" spans="1:14" x14ac:dyDescent="0.3">
      <c r="A4" s="1633" t="s">
        <v>599</v>
      </c>
      <c r="B4" s="1633"/>
      <c r="C4" s="1633"/>
      <c r="D4" s="1633"/>
      <c r="E4" s="1633"/>
      <c r="F4" s="1633"/>
      <c r="G4" s="1633"/>
      <c r="H4" s="1633"/>
      <c r="I4" s="1633"/>
      <c r="J4" s="1633"/>
      <c r="K4" s="1633"/>
      <c r="L4" s="1633"/>
      <c r="M4" s="1633"/>
      <c r="N4" s="1633"/>
    </row>
    <row r="5" spans="1:14" x14ac:dyDescent="0.3">
      <c r="L5" s="538"/>
      <c r="M5" s="538"/>
      <c r="N5" s="539" t="s">
        <v>403</v>
      </c>
    </row>
    <row r="6" spans="1:14" s="533" customFormat="1" ht="15.75" thickBot="1" x14ac:dyDescent="0.35">
      <c r="A6" s="540" t="s">
        <v>259</v>
      </c>
      <c r="B6" s="541" t="s">
        <v>260</v>
      </c>
      <c r="C6" s="541" t="s">
        <v>261</v>
      </c>
      <c r="D6" s="541" t="s">
        <v>262</v>
      </c>
      <c r="E6" s="541" t="s">
        <v>263</v>
      </c>
      <c r="F6" s="541" t="s">
        <v>264</v>
      </c>
      <c r="G6" s="541" t="s">
        <v>265</v>
      </c>
      <c r="H6" s="541" t="s">
        <v>266</v>
      </c>
      <c r="I6" s="541" t="s">
        <v>267</v>
      </c>
      <c r="J6" s="541" t="s">
        <v>268</v>
      </c>
      <c r="K6" s="541" t="s">
        <v>269</v>
      </c>
      <c r="L6" s="541" t="s">
        <v>270</v>
      </c>
      <c r="M6" s="541" t="s">
        <v>271</v>
      </c>
      <c r="N6" s="541" t="s">
        <v>272</v>
      </c>
    </row>
    <row r="7" spans="1:14" ht="75" customHeight="1" thickBot="1" x14ac:dyDescent="0.35">
      <c r="A7" s="542" t="s">
        <v>0</v>
      </c>
      <c r="B7" s="543" t="s">
        <v>1</v>
      </c>
      <c r="C7" s="544" t="s">
        <v>2</v>
      </c>
      <c r="D7" s="545" t="s">
        <v>447</v>
      </c>
      <c r="E7" s="546" t="s">
        <v>448</v>
      </c>
      <c r="F7" s="546" t="s">
        <v>449</v>
      </c>
      <c r="G7" s="546" t="s">
        <v>450</v>
      </c>
      <c r="H7" s="546" t="s">
        <v>451</v>
      </c>
      <c r="I7" s="546" t="s">
        <v>452</v>
      </c>
      <c r="J7" s="546" t="s">
        <v>600</v>
      </c>
      <c r="K7" s="546" t="s">
        <v>453</v>
      </c>
      <c r="L7" s="546" t="s">
        <v>454</v>
      </c>
      <c r="M7" s="1153" t="s">
        <v>455</v>
      </c>
      <c r="N7" s="1156" t="s">
        <v>413</v>
      </c>
    </row>
    <row r="8" spans="1:14" x14ac:dyDescent="0.3">
      <c r="A8" s="547"/>
      <c r="B8" s="548"/>
      <c r="C8" s="549" t="s">
        <v>456</v>
      </c>
      <c r="D8" s="550"/>
      <c r="E8" s="551"/>
      <c r="F8" s="551"/>
      <c r="G8" s="551"/>
      <c r="H8" s="551"/>
      <c r="I8" s="551"/>
      <c r="J8" s="551"/>
      <c r="K8" s="551"/>
      <c r="L8" s="551"/>
      <c r="M8" s="616"/>
      <c r="N8" s="1157"/>
    </row>
    <row r="9" spans="1:14" ht="18" customHeight="1" x14ac:dyDescent="0.3">
      <c r="A9" s="552"/>
      <c r="B9" s="553"/>
      <c r="C9" s="554"/>
      <c r="D9" s="555"/>
      <c r="E9" s="556"/>
      <c r="F9" s="556"/>
      <c r="G9" s="556"/>
      <c r="H9" s="556"/>
      <c r="I9" s="557"/>
      <c r="J9" s="557"/>
      <c r="K9" s="557"/>
      <c r="L9" s="558"/>
      <c r="M9" s="1154"/>
      <c r="N9" s="1158"/>
    </row>
    <row r="10" spans="1:14" ht="18" customHeight="1" x14ac:dyDescent="0.3">
      <c r="A10" s="552"/>
      <c r="B10" s="553"/>
      <c r="C10" s="559" t="s">
        <v>601</v>
      </c>
      <c r="D10" s="560"/>
      <c r="E10" s="561"/>
      <c r="F10" s="562">
        <v>27716</v>
      </c>
      <c r="G10" s="562"/>
      <c r="H10" s="562"/>
      <c r="I10" s="557">
        <f>23131-675</f>
        <v>22456</v>
      </c>
      <c r="J10" s="557"/>
      <c r="K10" s="557"/>
      <c r="L10" s="563"/>
      <c r="M10" s="583">
        <f>13728-182</f>
        <v>13546</v>
      </c>
      <c r="N10" s="1159">
        <f>SUM(E10:M10)</f>
        <v>63718</v>
      </c>
    </row>
    <row r="11" spans="1:14" ht="18" customHeight="1" x14ac:dyDescent="0.3">
      <c r="A11" s="552"/>
      <c r="B11" s="553"/>
      <c r="C11" s="554" t="s">
        <v>457</v>
      </c>
      <c r="D11" s="555"/>
      <c r="E11" s="556"/>
      <c r="F11" s="556"/>
      <c r="G11" s="556"/>
      <c r="H11" s="556"/>
      <c r="I11" s="557">
        <f>10000/1.27</f>
        <v>7874.0157480314956</v>
      </c>
      <c r="J11" s="557"/>
      <c r="K11" s="557"/>
      <c r="L11" s="564"/>
      <c r="M11" s="583">
        <f>I11*0.27</f>
        <v>2125.9842519685039</v>
      </c>
      <c r="N11" s="1159">
        <f t="shared" ref="N11:N20" si="0">SUM(E11:M11)</f>
        <v>10000</v>
      </c>
    </row>
    <row r="12" spans="1:14" ht="18" customHeight="1" x14ac:dyDescent="0.3">
      <c r="A12" s="552"/>
      <c r="B12" s="553"/>
      <c r="C12" s="554" t="s">
        <v>602</v>
      </c>
      <c r="D12" s="555"/>
      <c r="E12" s="565"/>
      <c r="F12" s="565"/>
      <c r="G12" s="565">
        <f>13000/1.27</f>
        <v>10236.220472440944</v>
      </c>
      <c r="H12" s="565"/>
      <c r="I12" s="557"/>
      <c r="J12" s="557"/>
      <c r="K12" s="557"/>
      <c r="L12" s="558"/>
      <c r="M12" s="583">
        <f>G12*0.27</f>
        <v>2763.7795275590552</v>
      </c>
      <c r="N12" s="1159">
        <f t="shared" si="0"/>
        <v>13000</v>
      </c>
    </row>
    <row r="13" spans="1:14" ht="18" customHeight="1" x14ac:dyDescent="0.3">
      <c r="A13" s="552"/>
      <c r="B13" s="553"/>
      <c r="C13" s="554" t="s">
        <v>603</v>
      </c>
      <c r="D13" s="555"/>
      <c r="E13" s="565"/>
      <c r="F13" s="565"/>
      <c r="G13" s="565"/>
      <c r="H13" s="565"/>
      <c r="I13" s="557">
        <f>10500/1.27</f>
        <v>8267.71653543307</v>
      </c>
      <c r="J13" s="557"/>
      <c r="K13" s="557"/>
      <c r="L13" s="558"/>
      <c r="M13" s="583">
        <f>I13*0.27</f>
        <v>2232.2834645669291</v>
      </c>
      <c r="N13" s="1159">
        <f t="shared" si="0"/>
        <v>10500</v>
      </c>
    </row>
    <row r="14" spans="1:14" ht="18" customHeight="1" x14ac:dyDescent="0.3">
      <c r="A14" s="552"/>
      <c r="B14" s="553"/>
      <c r="C14" s="554" t="s">
        <v>604</v>
      </c>
      <c r="D14" s="555"/>
      <c r="E14" s="556"/>
      <c r="F14" s="556">
        <f>1500/1.27</f>
        <v>1181.1023622047244</v>
      </c>
      <c r="G14" s="562"/>
      <c r="H14" s="562"/>
      <c r="I14" s="557"/>
      <c r="J14" s="557"/>
      <c r="K14" s="557"/>
      <c r="L14" s="566"/>
      <c r="M14" s="583">
        <f>F14*0.27</f>
        <v>318.89763779527561</v>
      </c>
      <c r="N14" s="1159">
        <f t="shared" si="0"/>
        <v>1500</v>
      </c>
    </row>
    <row r="15" spans="1:14" ht="18" customHeight="1" x14ac:dyDescent="0.3">
      <c r="A15" s="552"/>
      <c r="B15" s="553"/>
      <c r="C15" s="554" t="s">
        <v>605</v>
      </c>
      <c r="D15" s="555"/>
      <c r="E15" s="556"/>
      <c r="F15" s="556">
        <f>10000/1.27</f>
        <v>7874.0157480314956</v>
      </c>
      <c r="G15" s="562"/>
      <c r="H15" s="562"/>
      <c r="I15" s="557"/>
      <c r="J15" s="557"/>
      <c r="K15" s="557"/>
      <c r="L15" s="566"/>
      <c r="M15" s="583">
        <f>F15*0.27</f>
        <v>2125.9842519685039</v>
      </c>
      <c r="N15" s="1159">
        <f t="shared" si="0"/>
        <v>10000</v>
      </c>
    </row>
    <row r="16" spans="1:14" ht="18" customHeight="1" x14ac:dyDescent="0.3">
      <c r="A16" s="552"/>
      <c r="B16" s="553"/>
      <c r="C16" s="554" t="s">
        <v>606</v>
      </c>
      <c r="D16" s="555"/>
      <c r="E16" s="556"/>
      <c r="F16" s="556"/>
      <c r="G16" s="556"/>
      <c r="H16" s="556"/>
      <c r="I16" s="557"/>
      <c r="J16" s="557">
        <v>1894</v>
      </c>
      <c r="K16" s="557"/>
      <c r="L16" s="564"/>
      <c r="M16" s="583">
        <f>J16*0.27</f>
        <v>511.38000000000005</v>
      </c>
      <c r="N16" s="1159">
        <f t="shared" si="0"/>
        <v>2405.38</v>
      </c>
    </row>
    <row r="17" spans="1:14" ht="18" customHeight="1" x14ac:dyDescent="0.3">
      <c r="A17" s="1286"/>
      <c r="B17" s="553"/>
      <c r="C17" s="554" t="s">
        <v>707</v>
      </c>
      <c r="D17" s="555"/>
      <c r="E17" s="556"/>
      <c r="F17" s="556"/>
      <c r="G17" s="556"/>
      <c r="H17" s="556"/>
      <c r="I17" s="557">
        <v>675</v>
      </c>
      <c r="J17" s="557"/>
      <c r="K17" s="557"/>
      <c r="L17" s="564"/>
      <c r="M17" s="583">
        <v>182</v>
      </c>
      <c r="N17" s="1159">
        <f>I17+M17</f>
        <v>857</v>
      </c>
    </row>
    <row r="18" spans="1:14" ht="18" customHeight="1" x14ac:dyDescent="0.3">
      <c r="A18" s="1251"/>
      <c r="B18" s="553"/>
      <c r="C18" s="567" t="s">
        <v>672</v>
      </c>
      <c r="D18" s="555"/>
      <c r="E18" s="562"/>
      <c r="F18" s="562">
        <v>803428</v>
      </c>
      <c r="G18" s="562">
        <v>1700</v>
      </c>
      <c r="H18" s="562"/>
      <c r="I18" s="557"/>
      <c r="J18" s="557"/>
      <c r="K18" s="557"/>
      <c r="L18" s="566"/>
      <c r="M18" s="583">
        <v>217384</v>
      </c>
      <c r="N18" s="1252">
        <f t="shared" si="0"/>
        <v>1022512</v>
      </c>
    </row>
    <row r="19" spans="1:14" ht="18" customHeight="1" x14ac:dyDescent="0.3">
      <c r="A19" s="1251"/>
      <c r="B19" s="553"/>
      <c r="C19" s="567" t="s">
        <v>683</v>
      </c>
      <c r="D19" s="555"/>
      <c r="E19" s="562"/>
      <c r="F19" s="562">
        <v>5528</v>
      </c>
      <c r="G19" s="562"/>
      <c r="H19" s="562"/>
      <c r="I19" s="557"/>
      <c r="J19" s="557"/>
      <c r="K19" s="557"/>
      <c r="L19" s="566"/>
      <c r="M19" s="583">
        <v>1493</v>
      </c>
      <c r="N19" s="1252">
        <f t="shared" si="0"/>
        <v>7021</v>
      </c>
    </row>
    <row r="20" spans="1:14" ht="18" customHeight="1" thickBot="1" x14ac:dyDescent="0.35">
      <c r="A20" s="574"/>
      <c r="B20" s="1146"/>
      <c r="C20" s="1147" t="s">
        <v>703</v>
      </c>
      <c r="D20" s="1148"/>
      <c r="E20" s="1149"/>
      <c r="F20" s="1149"/>
      <c r="G20" s="1149"/>
      <c r="H20" s="1149"/>
      <c r="I20" s="1150">
        <v>2700</v>
      </c>
      <c r="J20" s="1150"/>
      <c r="K20" s="1150"/>
      <c r="L20" s="1151"/>
      <c r="M20" s="1152">
        <v>729</v>
      </c>
      <c r="N20" s="1250">
        <f t="shared" si="0"/>
        <v>3429</v>
      </c>
    </row>
    <row r="21" spans="1:14" s="573" customFormat="1" ht="24" customHeight="1" thickTop="1" thickBot="1" x14ac:dyDescent="0.35">
      <c r="A21" s="568"/>
      <c r="B21" s="569"/>
      <c r="C21" s="570" t="s">
        <v>458</v>
      </c>
      <c r="D21" s="571"/>
      <c r="E21" s="572">
        <f>SUM(E9:E18)</f>
        <v>0</v>
      </c>
      <c r="F21" s="572">
        <f t="shared" ref="F21:N21" si="1">SUM(F8:F20)</f>
        <v>845727.11811023625</v>
      </c>
      <c r="G21" s="572">
        <f t="shared" si="1"/>
        <v>11936.220472440944</v>
      </c>
      <c r="H21" s="572">
        <f t="shared" si="1"/>
        <v>0</v>
      </c>
      <c r="I21" s="572">
        <f t="shared" si="1"/>
        <v>41972.732283464567</v>
      </c>
      <c r="J21" s="572">
        <f t="shared" si="1"/>
        <v>1894</v>
      </c>
      <c r="K21" s="572">
        <f t="shared" si="1"/>
        <v>0</v>
      </c>
      <c r="L21" s="572">
        <f t="shared" si="1"/>
        <v>0</v>
      </c>
      <c r="M21" s="618">
        <f t="shared" si="1"/>
        <v>243412.30913385827</v>
      </c>
      <c r="N21" s="1160">
        <f t="shared" si="1"/>
        <v>1144942.3799999999</v>
      </c>
    </row>
    <row r="22" spans="1:14" s="580" customFormat="1" ht="18" customHeight="1" thickTop="1" x14ac:dyDescent="0.3">
      <c r="A22" s="574"/>
      <c r="B22" s="575"/>
      <c r="C22" s="576" t="s">
        <v>459</v>
      </c>
      <c r="D22" s="577"/>
      <c r="E22" s="578"/>
      <c r="F22" s="578"/>
      <c r="G22" s="578"/>
      <c r="H22" s="578"/>
      <c r="I22" s="578"/>
      <c r="J22" s="578"/>
      <c r="K22" s="578"/>
      <c r="L22" s="578"/>
      <c r="M22" s="579"/>
      <c r="N22" s="1161"/>
    </row>
    <row r="23" spans="1:14" ht="18" customHeight="1" x14ac:dyDescent="0.3">
      <c r="A23" s="552"/>
      <c r="B23" s="553"/>
      <c r="C23" s="581"/>
      <c r="D23" s="582"/>
      <c r="E23" s="562"/>
      <c r="F23" s="562"/>
      <c r="G23" s="562"/>
      <c r="H23" s="562"/>
      <c r="I23" s="557"/>
      <c r="J23" s="557"/>
      <c r="K23" s="557"/>
      <c r="L23" s="566"/>
      <c r="M23" s="583"/>
      <c r="N23" s="1162"/>
    </row>
    <row r="24" spans="1:14" s="586" customFormat="1" ht="18" customHeight="1" x14ac:dyDescent="0.3">
      <c r="A24" s="552"/>
      <c r="B24" s="553"/>
      <c r="C24" s="581" t="s">
        <v>607</v>
      </c>
      <c r="D24" s="555"/>
      <c r="E24" s="585"/>
      <c r="F24" s="585"/>
      <c r="G24" s="585"/>
      <c r="H24" s="585"/>
      <c r="I24" s="585">
        <v>500</v>
      </c>
      <c r="J24" s="585"/>
      <c r="K24" s="585"/>
      <c r="L24" s="585"/>
      <c r="M24" s="1155">
        <v>135</v>
      </c>
      <c r="N24" s="1162">
        <f>SUM(E24:M24)</f>
        <v>635</v>
      </c>
    </row>
    <row r="25" spans="1:14" ht="18" customHeight="1" x14ac:dyDescent="0.3">
      <c r="A25" s="552"/>
      <c r="B25" s="553"/>
      <c r="C25" s="587"/>
      <c r="D25" s="588"/>
      <c r="E25" s="588"/>
      <c r="F25" s="588"/>
      <c r="G25" s="589"/>
      <c r="H25" s="589"/>
      <c r="I25" s="590"/>
      <c r="J25" s="590"/>
      <c r="K25" s="590"/>
      <c r="L25" s="591"/>
      <c r="M25" s="589"/>
      <c r="N25" s="1162"/>
    </row>
    <row r="26" spans="1:14" s="586" customFormat="1" ht="18" customHeight="1" x14ac:dyDescent="0.3">
      <c r="A26" s="552"/>
      <c r="B26" s="553"/>
      <c r="C26" s="581" t="s">
        <v>460</v>
      </c>
      <c r="D26" s="555"/>
      <c r="E26" s="562"/>
      <c r="F26" s="562"/>
      <c r="G26" s="562"/>
      <c r="H26" s="562"/>
      <c r="I26" s="557">
        <v>16799</v>
      </c>
      <c r="J26" s="557"/>
      <c r="K26" s="557"/>
      <c r="L26" s="566"/>
      <c r="M26" s="583">
        <v>4535</v>
      </c>
      <c r="N26" s="1162">
        <f>SUM(I26+M26)</f>
        <v>21334</v>
      </c>
    </row>
    <row r="27" spans="1:14" ht="18" customHeight="1" x14ac:dyDescent="0.3">
      <c r="A27" s="552"/>
      <c r="B27" s="553"/>
      <c r="C27" s="587"/>
      <c r="D27" s="588"/>
      <c r="E27" s="588"/>
      <c r="F27" s="588"/>
      <c r="G27" s="589"/>
      <c r="H27" s="589"/>
      <c r="I27" s="590"/>
      <c r="J27" s="590"/>
      <c r="K27" s="590"/>
      <c r="L27" s="591"/>
      <c r="M27" s="589"/>
      <c r="N27" s="1162"/>
    </row>
    <row r="28" spans="1:14" ht="18" customHeight="1" x14ac:dyDescent="0.3">
      <c r="A28" s="552"/>
      <c r="B28" s="553"/>
      <c r="C28" s="592" t="s">
        <v>633</v>
      </c>
      <c r="D28" s="593"/>
      <c r="E28" s="593"/>
      <c r="F28" s="593"/>
      <c r="G28" s="562"/>
      <c r="H28" s="562"/>
      <c r="I28" s="557">
        <f>10364/1.27</f>
        <v>8160.6299212598424</v>
      </c>
      <c r="J28" s="557"/>
      <c r="K28" s="557"/>
      <c r="L28" s="566"/>
      <c r="M28" s="583">
        <f>I28*0.27</f>
        <v>2203.3700787401576</v>
      </c>
      <c r="N28" s="1162">
        <f>I28+M28</f>
        <v>10364</v>
      </c>
    </row>
    <row r="29" spans="1:14" s="586" customFormat="1" ht="18" customHeight="1" x14ac:dyDescent="0.3">
      <c r="A29" s="552"/>
      <c r="B29" s="553"/>
      <c r="C29" s="584"/>
      <c r="D29" s="555"/>
      <c r="E29" s="562"/>
      <c r="F29" s="562"/>
      <c r="G29" s="562"/>
      <c r="H29" s="562"/>
      <c r="I29" s="557"/>
      <c r="J29" s="557"/>
      <c r="K29" s="557"/>
      <c r="L29" s="566"/>
      <c r="M29" s="583"/>
      <c r="N29" s="1162"/>
    </row>
    <row r="30" spans="1:14" ht="18" customHeight="1" x14ac:dyDescent="0.3">
      <c r="A30" s="552"/>
      <c r="B30" s="553"/>
      <c r="C30" s="1247" t="s">
        <v>393</v>
      </c>
      <c r="D30" s="588"/>
      <c r="E30" s="588"/>
      <c r="F30" s="588"/>
      <c r="G30" s="589"/>
      <c r="H30" s="589"/>
      <c r="I30" s="590">
        <v>1701</v>
      </c>
      <c r="J30" s="590"/>
      <c r="K30" s="590"/>
      <c r="L30" s="591"/>
      <c r="M30" s="589">
        <v>459</v>
      </c>
      <c r="N30" s="1162">
        <v>2160</v>
      </c>
    </row>
    <row r="31" spans="1:14" ht="18" customHeight="1" x14ac:dyDescent="0.3">
      <c r="A31" s="552"/>
      <c r="B31" s="553"/>
      <c r="C31" s="592"/>
      <c r="D31" s="555"/>
      <c r="E31" s="562"/>
      <c r="F31" s="562"/>
      <c r="G31" s="562"/>
      <c r="H31" s="562"/>
      <c r="I31" s="557"/>
      <c r="J31" s="557"/>
      <c r="K31" s="557"/>
      <c r="L31" s="566"/>
      <c r="M31" s="583"/>
      <c r="N31" s="1162"/>
    </row>
    <row r="32" spans="1:14" ht="18" customHeight="1" x14ac:dyDescent="0.3">
      <c r="A32" s="552"/>
      <c r="B32" s="553"/>
      <c r="C32" s="554"/>
      <c r="D32" s="555"/>
      <c r="E32" s="562"/>
      <c r="F32" s="562"/>
      <c r="G32" s="562"/>
      <c r="H32" s="562"/>
      <c r="I32" s="557"/>
      <c r="J32" s="557"/>
      <c r="K32" s="557"/>
      <c r="L32" s="566"/>
      <c r="M32" s="583"/>
      <c r="N32" s="1162"/>
    </row>
    <row r="33" spans="1:14" ht="18" customHeight="1" thickBot="1" x14ac:dyDescent="0.35">
      <c r="A33" s="552"/>
      <c r="B33" s="553"/>
      <c r="C33" s="587"/>
      <c r="D33" s="588"/>
      <c r="E33" s="588"/>
      <c r="F33" s="588"/>
      <c r="G33" s="589"/>
      <c r="H33" s="589"/>
      <c r="I33" s="590"/>
      <c r="J33" s="590"/>
      <c r="K33" s="590"/>
      <c r="L33" s="591"/>
      <c r="M33" s="589"/>
      <c r="N33" s="1163"/>
    </row>
    <row r="34" spans="1:14" s="573" customFormat="1" ht="24" customHeight="1" thickTop="1" thickBot="1" x14ac:dyDescent="0.35">
      <c r="A34" s="568"/>
      <c r="B34" s="569"/>
      <c r="C34" s="570" t="s">
        <v>461</v>
      </c>
      <c r="D34" s="571"/>
      <c r="E34" s="572">
        <f>E24+E26+E29+E32</f>
        <v>0</v>
      </c>
      <c r="F34" s="572">
        <f>F24+F26+F29+F32</f>
        <v>0</v>
      </c>
      <c r="G34" s="572">
        <f>G24+G26+G29+G32</f>
        <v>0</v>
      </c>
      <c r="H34" s="572">
        <f>H24+H26+H29+H32</f>
        <v>0</v>
      </c>
      <c r="I34" s="572">
        <f>I24+I26+I28+I30</f>
        <v>27160.629921259842</v>
      </c>
      <c r="J34" s="572">
        <f>J24+J26+J29+J32</f>
        <v>0</v>
      </c>
      <c r="K34" s="572">
        <f>K24+K26+K29+K32</f>
        <v>0</v>
      </c>
      <c r="L34" s="572">
        <f>L24+L26+L29+L32</f>
        <v>0</v>
      </c>
      <c r="M34" s="618">
        <f>M24+M26+M28+M30</f>
        <v>7332.3700787401576</v>
      </c>
      <c r="N34" s="1160">
        <f>N24+N26+N28+N30</f>
        <v>34493</v>
      </c>
    </row>
    <row r="35" spans="1:14" s="573" customFormat="1" ht="24" customHeight="1" thickTop="1" thickBot="1" x14ac:dyDescent="0.35">
      <c r="A35" s="594"/>
      <c r="B35" s="595"/>
      <c r="C35" s="596" t="s">
        <v>462</v>
      </c>
      <c r="D35" s="597"/>
      <c r="E35" s="598">
        <f t="shared" ref="E35:N35" si="2">E21+E34</f>
        <v>0</v>
      </c>
      <c r="F35" s="598">
        <f t="shared" si="2"/>
        <v>845727.11811023625</v>
      </c>
      <c r="G35" s="598">
        <f t="shared" si="2"/>
        <v>11936.220472440944</v>
      </c>
      <c r="H35" s="598">
        <f t="shared" si="2"/>
        <v>0</v>
      </c>
      <c r="I35" s="598">
        <f t="shared" si="2"/>
        <v>69133.362204724413</v>
      </c>
      <c r="J35" s="598">
        <f t="shared" si="2"/>
        <v>1894</v>
      </c>
      <c r="K35" s="598">
        <f t="shared" si="2"/>
        <v>0</v>
      </c>
      <c r="L35" s="598">
        <f t="shared" si="2"/>
        <v>0</v>
      </c>
      <c r="M35" s="599">
        <f t="shared" si="2"/>
        <v>250744.67921259842</v>
      </c>
      <c r="N35" s="1164">
        <f t="shared" si="2"/>
        <v>1179435.3799999999</v>
      </c>
    </row>
    <row r="36" spans="1:14" ht="15.75" hidden="1" thickBot="1" x14ac:dyDescent="0.35">
      <c r="E36" s="537">
        <v>4964663</v>
      </c>
      <c r="F36" s="537">
        <v>825340</v>
      </c>
      <c r="G36" s="537">
        <v>1807445</v>
      </c>
      <c r="I36" s="537">
        <f>SUM(I24:I34)</f>
        <v>54321.259842519685</v>
      </c>
      <c r="L36" s="600">
        <v>4024489</v>
      </c>
      <c r="N36" s="600">
        <v>728849</v>
      </c>
    </row>
    <row r="37" spans="1:14" s="607" customFormat="1" ht="13.5" x14ac:dyDescent="0.3">
      <c r="A37" s="601"/>
      <c r="B37" s="602"/>
      <c r="C37" s="603"/>
      <c r="D37" s="604"/>
      <c r="E37" s="605"/>
      <c r="F37" s="605"/>
      <c r="G37" s="605"/>
      <c r="H37" s="605"/>
      <c r="I37" s="605"/>
      <c r="J37" s="605"/>
      <c r="K37" s="605"/>
      <c r="L37" s="606"/>
      <c r="M37" s="606"/>
      <c r="N37" s="606"/>
    </row>
  </sheetData>
  <sheetProtection selectLockedCells="1" selectUnlockedCells="1"/>
  <mergeCells count="4">
    <mergeCell ref="A4:N4"/>
    <mergeCell ref="A1:C1"/>
    <mergeCell ref="A3:N3"/>
    <mergeCell ref="A2:C2"/>
  </mergeCells>
  <printOptions horizontalCentered="1"/>
  <pageMargins left="0.19652777777777777" right="0.19652777777777777" top="0.59027777777777779" bottom="0.39374999999999999" header="0.51180555555555551" footer="0.51180555555555551"/>
  <pageSetup paperSize="9" scale="58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7"/>
  <sheetViews>
    <sheetView workbookViewId="0">
      <selection activeCell="G253" sqref="G253"/>
    </sheetView>
  </sheetViews>
  <sheetFormatPr defaultRowHeight="15" x14ac:dyDescent="0.25"/>
  <cols>
    <col min="1" max="1" width="26.140625" style="98" customWidth="1"/>
    <col min="2" max="5" width="15.5703125" style="98" customWidth="1"/>
  </cols>
  <sheetData>
    <row r="1" spans="1:14" s="100" customFormat="1" ht="16.5" x14ac:dyDescent="0.3">
      <c r="A1" s="1" t="s">
        <v>748</v>
      </c>
      <c r="B1" s="99"/>
      <c r="C1" s="99"/>
      <c r="D1" s="99"/>
      <c r="E1" s="99"/>
    </row>
    <row r="2" spans="1:14" s="100" customFormat="1" ht="14.25" x14ac:dyDescent="0.3">
      <c r="A2" s="101" t="s">
        <v>673</v>
      </c>
      <c r="B2" s="99"/>
      <c r="C2" s="99"/>
      <c r="D2" s="99"/>
      <c r="E2" s="99"/>
    </row>
    <row r="3" spans="1:14" s="103" customFormat="1" ht="45" customHeight="1" x14ac:dyDescent="0.25">
      <c r="A3" s="1637" t="s">
        <v>408</v>
      </c>
      <c r="B3" s="1637"/>
      <c r="C3" s="1637"/>
      <c r="D3" s="1637"/>
      <c r="E3" s="1637"/>
      <c r="F3" s="102"/>
      <c r="G3" s="102"/>
      <c r="H3" s="102"/>
      <c r="I3" s="102"/>
      <c r="J3" s="102"/>
      <c r="K3" s="102"/>
      <c r="L3" s="102"/>
      <c r="M3" s="102"/>
      <c r="N3" s="102"/>
    </row>
    <row r="4" spans="1:14" s="105" customFormat="1" ht="45.6" customHeight="1" x14ac:dyDescent="0.25">
      <c r="A4" s="1638" t="s">
        <v>409</v>
      </c>
      <c r="B4" s="1638"/>
      <c r="C4" s="1638"/>
      <c r="D4" s="1638"/>
      <c r="E4" s="1638"/>
      <c r="F4" s="104"/>
      <c r="G4" s="104"/>
      <c r="H4" s="104"/>
      <c r="I4" s="104"/>
      <c r="J4" s="104"/>
      <c r="K4" s="104"/>
      <c r="L4" s="104"/>
      <c r="M4" s="104"/>
      <c r="N4" s="104"/>
    </row>
    <row r="5" spans="1:14" ht="46.15" customHeight="1" x14ac:dyDescent="0.3">
      <c r="A5" s="1647" t="s">
        <v>642</v>
      </c>
      <c r="B5" s="1647"/>
      <c r="C5" s="1647"/>
      <c r="D5" s="1648" t="s">
        <v>410</v>
      </c>
      <c r="E5" s="1648"/>
    </row>
    <row r="6" spans="1:14" x14ac:dyDescent="0.25">
      <c r="A6" s="106" t="s">
        <v>411</v>
      </c>
      <c r="B6" s="107">
        <v>2017</v>
      </c>
      <c r="C6" s="107">
        <v>2018</v>
      </c>
      <c r="D6" s="107" t="s">
        <v>614</v>
      </c>
      <c r="E6" s="108" t="s">
        <v>413</v>
      </c>
    </row>
    <row r="7" spans="1:14" x14ac:dyDescent="0.25">
      <c r="A7" s="109" t="s">
        <v>414</v>
      </c>
      <c r="B7" s="110">
        <v>599</v>
      </c>
      <c r="C7" s="110">
        <v>1125</v>
      </c>
      <c r="D7" s="110">
        <v>668</v>
      </c>
      <c r="E7" s="111">
        <f t="shared" ref="E7:E12" si="0">SUM(B7:D7)</f>
        <v>2392</v>
      </c>
      <c r="F7" s="626"/>
    </row>
    <row r="8" spans="1:14" x14ac:dyDescent="0.25">
      <c r="A8" s="112" t="s">
        <v>415</v>
      </c>
      <c r="B8" s="113">
        <v>10179</v>
      </c>
      <c r="C8" s="113">
        <v>19122</v>
      </c>
      <c r="D8" s="113">
        <v>11356</v>
      </c>
      <c r="E8" s="114">
        <f t="shared" si="0"/>
        <v>40657</v>
      </c>
    </row>
    <row r="9" spans="1:14" x14ac:dyDescent="0.25">
      <c r="A9" s="112" t="s">
        <v>416</v>
      </c>
      <c r="B9" s="113">
        <v>1198</v>
      </c>
      <c r="C9" s="113">
        <v>2250</v>
      </c>
      <c r="D9" s="113">
        <v>1336</v>
      </c>
      <c r="E9" s="114">
        <f t="shared" si="0"/>
        <v>4784</v>
      </c>
    </row>
    <row r="10" spans="1:14" x14ac:dyDescent="0.25">
      <c r="A10" s="112" t="s">
        <v>417</v>
      </c>
      <c r="B10" s="113"/>
      <c r="C10" s="113"/>
      <c r="D10" s="113"/>
      <c r="E10" s="114">
        <f t="shared" si="0"/>
        <v>0</v>
      </c>
    </row>
    <row r="11" spans="1:14" x14ac:dyDescent="0.25">
      <c r="A11" s="112" t="s">
        <v>418</v>
      </c>
      <c r="B11" s="113"/>
      <c r="C11" s="113"/>
      <c r="D11" s="113"/>
      <c r="E11" s="114">
        <f t="shared" si="0"/>
        <v>0</v>
      </c>
    </row>
    <row r="12" spans="1:14" x14ac:dyDescent="0.25">
      <c r="A12" s="115"/>
      <c r="B12" s="116"/>
      <c r="C12" s="116"/>
      <c r="D12" s="116"/>
      <c r="E12" s="114">
        <f t="shared" si="0"/>
        <v>0</v>
      </c>
    </row>
    <row r="13" spans="1:14" x14ac:dyDescent="0.25">
      <c r="A13" s="117" t="s">
        <v>411</v>
      </c>
      <c r="B13" s="118">
        <f>B7+SUM(B8:B12)</f>
        <v>11976</v>
      </c>
      <c r="C13" s="118">
        <f>C7+SUM(C8:C12)</f>
        <v>22497</v>
      </c>
      <c r="D13" s="118">
        <f>D7+SUM(D8:D12)</f>
        <v>13360</v>
      </c>
      <c r="E13" s="119">
        <f>E7+SUM(E8:E12)</f>
        <v>47833</v>
      </c>
    </row>
    <row r="14" spans="1:14" x14ac:dyDescent="0.25">
      <c r="A14" s="120"/>
      <c r="B14" s="120"/>
      <c r="C14" s="120"/>
      <c r="D14" s="120"/>
      <c r="E14" s="120"/>
    </row>
    <row r="15" spans="1:14" x14ac:dyDescent="0.25">
      <c r="A15" s="106" t="s">
        <v>419</v>
      </c>
      <c r="B15" s="107">
        <v>2017</v>
      </c>
      <c r="C15" s="107">
        <v>2018</v>
      </c>
      <c r="D15" s="107" t="s">
        <v>614</v>
      </c>
      <c r="E15" s="108" t="s">
        <v>413</v>
      </c>
    </row>
    <row r="16" spans="1:14" x14ac:dyDescent="0.25">
      <c r="A16" s="109" t="s">
        <v>420</v>
      </c>
      <c r="B16" s="110">
        <v>2883</v>
      </c>
      <c r="C16" s="110">
        <v>6668</v>
      </c>
      <c r="D16" s="110">
        <v>7375</v>
      </c>
      <c r="E16" s="111">
        <f t="shared" ref="E16:E22" si="1">SUM(B16:D16)</f>
        <v>16926</v>
      </c>
    </row>
    <row r="17" spans="1:5" x14ac:dyDescent="0.25">
      <c r="A17" s="121" t="s">
        <v>421</v>
      </c>
      <c r="B17" s="113"/>
      <c r="C17" s="113"/>
      <c r="D17" s="113"/>
      <c r="E17" s="114">
        <f t="shared" si="1"/>
        <v>0</v>
      </c>
    </row>
    <row r="18" spans="1:5" x14ac:dyDescent="0.25">
      <c r="A18" s="112" t="s">
        <v>422</v>
      </c>
      <c r="B18" s="113">
        <v>8660</v>
      </c>
      <c r="C18" s="113">
        <v>14829</v>
      </c>
      <c r="D18" s="113">
        <v>4879</v>
      </c>
      <c r="E18" s="114">
        <f t="shared" si="1"/>
        <v>28368</v>
      </c>
    </row>
    <row r="19" spans="1:5" x14ac:dyDescent="0.25">
      <c r="A19" s="112" t="s">
        <v>423</v>
      </c>
      <c r="B19" s="113">
        <v>432</v>
      </c>
      <c r="C19" s="113">
        <v>1000</v>
      </c>
      <c r="D19" s="113">
        <v>1106</v>
      </c>
      <c r="E19" s="114">
        <v>2539</v>
      </c>
    </row>
    <row r="20" spans="1:5" x14ac:dyDescent="0.25">
      <c r="A20" s="122"/>
      <c r="B20" s="113"/>
      <c r="C20" s="113"/>
      <c r="D20" s="113"/>
      <c r="E20" s="114">
        <f t="shared" si="1"/>
        <v>0</v>
      </c>
    </row>
    <row r="21" spans="1:5" x14ac:dyDescent="0.25">
      <c r="A21" s="122"/>
      <c r="B21" s="113"/>
      <c r="C21" s="113"/>
      <c r="D21" s="113"/>
      <c r="E21" s="114">
        <f t="shared" si="1"/>
        <v>0</v>
      </c>
    </row>
    <row r="22" spans="1:5" x14ac:dyDescent="0.25">
      <c r="A22" s="115"/>
      <c r="B22" s="123"/>
      <c r="C22" s="123"/>
      <c r="D22" s="123"/>
      <c r="E22" s="124">
        <f t="shared" si="1"/>
        <v>0</v>
      </c>
    </row>
    <row r="23" spans="1:5" x14ac:dyDescent="0.25">
      <c r="A23" s="117" t="s">
        <v>424</v>
      </c>
      <c r="B23" s="118">
        <f>SUM(B16:B22)</f>
        <v>11975</v>
      </c>
      <c r="C23" s="118">
        <f>SUM(C16:C22)</f>
        <v>22497</v>
      </c>
      <c r="D23" s="118">
        <f>SUM(D16:D22)</f>
        <v>13360</v>
      </c>
      <c r="E23" s="119">
        <f>SUM(E16:E22)</f>
        <v>47833</v>
      </c>
    </row>
    <row r="24" spans="1:5" ht="15.75" x14ac:dyDescent="0.3">
      <c r="A24" s="125"/>
      <c r="B24" s="125"/>
      <c r="C24" s="125"/>
      <c r="D24" s="125"/>
      <c r="E24" s="125"/>
    </row>
    <row r="25" spans="1:5" x14ac:dyDescent="0.25">
      <c r="A25" s="1640" t="s">
        <v>641</v>
      </c>
      <c r="B25" s="1640"/>
      <c r="C25" s="1640"/>
      <c r="D25" s="1640"/>
      <c r="E25" s="1640"/>
    </row>
    <row r="26" spans="1:5" ht="15.75" x14ac:dyDescent="0.3">
      <c r="A26" s="125"/>
      <c r="B26" s="125"/>
      <c r="C26" s="125"/>
      <c r="D26" s="125"/>
      <c r="E26" s="125"/>
    </row>
    <row r="27" spans="1:5" ht="15.75" x14ac:dyDescent="0.3">
      <c r="A27" s="1641" t="s">
        <v>425</v>
      </c>
      <c r="B27" s="1641"/>
      <c r="C27" s="1641"/>
      <c r="D27" s="1642" t="s">
        <v>426</v>
      </c>
      <c r="E27" s="1642"/>
    </row>
    <row r="28" spans="1:5" ht="15.75" x14ac:dyDescent="0.3">
      <c r="A28" s="1643"/>
      <c r="B28" s="1643"/>
      <c r="C28" s="1643"/>
      <c r="D28" s="1644"/>
      <c r="E28" s="1644"/>
    </row>
    <row r="29" spans="1:5" ht="15.75" x14ac:dyDescent="0.3">
      <c r="A29" s="1645"/>
      <c r="B29" s="1645"/>
      <c r="C29" s="1645"/>
      <c r="D29" s="1646"/>
      <c r="E29" s="1646"/>
    </row>
    <row r="30" spans="1:5" ht="15.75" x14ac:dyDescent="0.3">
      <c r="A30" s="1635" t="s">
        <v>424</v>
      </c>
      <c r="B30" s="1635"/>
      <c r="C30" s="1635"/>
      <c r="D30" s="1636">
        <f>SUM(D28:E29)</f>
        <v>0</v>
      </c>
      <c r="E30" s="1636"/>
    </row>
    <row r="33" spans="1:13" ht="16.5" x14ac:dyDescent="0.3">
      <c r="A33" s="1" t="s">
        <v>749</v>
      </c>
      <c r="B33" s="99"/>
      <c r="C33" s="99"/>
      <c r="D33" s="99"/>
      <c r="E33" s="99"/>
    </row>
    <row r="34" spans="1:13" ht="15.75" x14ac:dyDescent="0.3">
      <c r="A34" s="101" t="s">
        <v>674</v>
      </c>
      <c r="B34" s="99"/>
      <c r="C34" s="99"/>
      <c r="D34" s="99"/>
      <c r="E34" s="99"/>
    </row>
    <row r="35" spans="1:13" ht="18" x14ac:dyDescent="0.25">
      <c r="A35" s="1637" t="s">
        <v>408</v>
      </c>
      <c r="B35" s="1637"/>
      <c r="C35" s="1637"/>
      <c r="D35" s="1637"/>
      <c r="E35" s="1637"/>
    </row>
    <row r="36" spans="1:13" ht="49.5" customHeight="1" x14ac:dyDescent="0.25">
      <c r="A36" s="1638" t="s">
        <v>409</v>
      </c>
      <c r="B36" s="1638"/>
      <c r="C36" s="1638"/>
      <c r="D36" s="1638"/>
      <c r="E36" s="1638"/>
      <c r="M36" s="1072"/>
    </row>
    <row r="37" spans="1:13" ht="33.75" customHeight="1" thickBot="1" x14ac:dyDescent="0.35">
      <c r="A37" s="964" t="s">
        <v>675</v>
      </c>
      <c r="B37" s="1639" t="s">
        <v>665</v>
      </c>
      <c r="C37" s="1639"/>
      <c r="D37" s="1639"/>
      <c r="E37" s="1073" t="s">
        <v>410</v>
      </c>
      <c r="M37" s="1074"/>
    </row>
    <row r="38" spans="1:13" ht="15.75" thickBot="1" x14ac:dyDescent="0.3">
      <c r="A38" s="106" t="s">
        <v>411</v>
      </c>
      <c r="B38" s="107">
        <v>2017</v>
      </c>
      <c r="C38" s="107">
        <v>2018</v>
      </c>
      <c r="D38" s="107" t="s">
        <v>614</v>
      </c>
      <c r="E38" s="108" t="s">
        <v>413</v>
      </c>
      <c r="M38" s="1074"/>
    </row>
    <row r="39" spans="1:13" x14ac:dyDescent="0.25">
      <c r="A39" s="109" t="s">
        <v>414</v>
      </c>
      <c r="B39" s="110"/>
      <c r="C39" s="110"/>
      <c r="D39" s="110"/>
      <c r="E39" s="111">
        <f t="shared" ref="E39:E44" si="2">SUM(B39:D39)</f>
        <v>0</v>
      </c>
    </row>
    <row r="40" spans="1:13" x14ac:dyDescent="0.25">
      <c r="A40" s="112" t="s">
        <v>415</v>
      </c>
      <c r="B40" s="113">
        <f>38686+45310</f>
        <v>83996</v>
      </c>
      <c r="C40" s="113">
        <v>23801</v>
      </c>
      <c r="D40" s="113"/>
      <c r="E40" s="114">
        <f t="shared" si="2"/>
        <v>107797</v>
      </c>
    </row>
    <row r="41" spans="1:13" x14ac:dyDescent="0.25">
      <c r="A41" s="112" t="s">
        <v>416</v>
      </c>
      <c r="B41" s="113"/>
      <c r="C41" s="113"/>
      <c r="D41" s="113"/>
      <c r="E41" s="114">
        <f t="shared" si="2"/>
        <v>0</v>
      </c>
    </row>
    <row r="42" spans="1:13" x14ac:dyDescent="0.25">
      <c r="A42" s="112" t="s">
        <v>417</v>
      </c>
      <c r="B42" s="113"/>
      <c r="C42" s="113"/>
      <c r="D42" s="113"/>
      <c r="E42" s="114">
        <f t="shared" si="2"/>
        <v>0</v>
      </c>
    </row>
    <row r="43" spans="1:13" x14ac:dyDescent="0.25">
      <c r="A43" s="112" t="s">
        <v>418</v>
      </c>
      <c r="B43" s="113"/>
      <c r="C43" s="113"/>
      <c r="D43" s="113"/>
      <c r="E43" s="114">
        <f t="shared" si="2"/>
        <v>0</v>
      </c>
    </row>
    <row r="44" spans="1:13" ht="15.75" thickBot="1" x14ac:dyDescent="0.3">
      <c r="A44" s="115"/>
      <c r="B44" s="116"/>
      <c r="C44" s="116"/>
      <c r="D44" s="116"/>
      <c r="E44" s="114">
        <f t="shared" si="2"/>
        <v>0</v>
      </c>
    </row>
    <row r="45" spans="1:13" ht="15.75" thickBot="1" x14ac:dyDescent="0.3">
      <c r="A45" s="117" t="s">
        <v>411</v>
      </c>
      <c r="B45" s="118">
        <f>B39+SUM(B40:B44)</f>
        <v>83996</v>
      </c>
      <c r="C45" s="118">
        <f>C39+SUM(C40:C44)</f>
        <v>23801</v>
      </c>
      <c r="D45" s="118">
        <f>D39+SUM(D40:D44)</f>
        <v>0</v>
      </c>
      <c r="E45" s="119">
        <f>E39+SUM(E40:E44)</f>
        <v>107797</v>
      </c>
    </row>
    <row r="46" spans="1:13" ht="15.75" thickBot="1" x14ac:dyDescent="0.3">
      <c r="A46" s="120"/>
      <c r="B46" s="120"/>
      <c r="C46" s="120"/>
      <c r="D46" s="120"/>
      <c r="E46" s="120"/>
    </row>
    <row r="47" spans="1:13" ht="15.75" thickBot="1" x14ac:dyDescent="0.3">
      <c r="A47" s="106" t="s">
        <v>419</v>
      </c>
      <c r="B47" s="107">
        <v>2017</v>
      </c>
      <c r="C47" s="107">
        <v>2018</v>
      </c>
      <c r="D47" s="107" t="s">
        <v>614</v>
      </c>
      <c r="E47" s="108" t="s">
        <v>413</v>
      </c>
    </row>
    <row r="48" spans="1:13" x14ac:dyDescent="0.25">
      <c r="A48" s="109" t="s">
        <v>420</v>
      </c>
      <c r="B48" s="110"/>
      <c r="C48" s="110"/>
      <c r="D48" s="110"/>
      <c r="E48" s="111">
        <f t="shared" ref="E48:E54" si="3">SUM(B48:D48)</f>
        <v>0</v>
      </c>
    </row>
    <row r="49" spans="1:5" x14ac:dyDescent="0.25">
      <c r="A49" s="121" t="s">
        <v>421</v>
      </c>
      <c r="B49" s="113">
        <v>45310</v>
      </c>
      <c r="C49" s="113">
        <v>23801</v>
      </c>
      <c r="D49" s="113"/>
      <c r="E49" s="114">
        <f t="shared" si="3"/>
        <v>69111</v>
      </c>
    </row>
    <row r="50" spans="1:5" x14ac:dyDescent="0.25">
      <c r="A50" s="112" t="s">
        <v>422</v>
      </c>
      <c r="B50" s="113">
        <v>38686</v>
      </c>
      <c r="C50" s="113"/>
      <c r="D50" s="113"/>
      <c r="E50" s="114">
        <f t="shared" si="3"/>
        <v>38686</v>
      </c>
    </row>
    <row r="51" spans="1:5" x14ac:dyDescent="0.25">
      <c r="A51" s="112" t="s">
        <v>423</v>
      </c>
      <c r="B51" s="113"/>
      <c r="C51" s="113"/>
      <c r="D51" s="113"/>
      <c r="E51" s="114">
        <f t="shared" si="3"/>
        <v>0</v>
      </c>
    </row>
    <row r="52" spans="1:5" x14ac:dyDescent="0.25">
      <c r="A52" s="122"/>
      <c r="B52" s="113"/>
      <c r="C52" s="113"/>
      <c r="D52" s="113"/>
      <c r="E52" s="114">
        <f t="shared" si="3"/>
        <v>0</v>
      </c>
    </row>
    <row r="53" spans="1:5" x14ac:dyDescent="0.25">
      <c r="A53" s="122"/>
      <c r="B53" s="113"/>
      <c r="C53" s="113"/>
      <c r="D53" s="113"/>
      <c r="E53" s="114">
        <f t="shared" si="3"/>
        <v>0</v>
      </c>
    </row>
    <row r="54" spans="1:5" ht="15.75" thickBot="1" x14ac:dyDescent="0.3">
      <c r="A54" s="115"/>
      <c r="B54" s="123"/>
      <c r="C54" s="123"/>
      <c r="D54" s="123"/>
      <c r="E54" s="124">
        <f t="shared" si="3"/>
        <v>0</v>
      </c>
    </row>
    <row r="55" spans="1:5" ht="15.75" thickBot="1" x14ac:dyDescent="0.3">
      <c r="A55" s="117" t="s">
        <v>424</v>
      </c>
      <c r="B55" s="118">
        <f>SUM(B48:B54)</f>
        <v>83996</v>
      </c>
      <c r="C55" s="118">
        <f>SUM(C48:C54)</f>
        <v>23801</v>
      </c>
      <c r="D55" s="118">
        <f>SUM(D48:D54)</f>
        <v>0</v>
      </c>
      <c r="E55" s="119">
        <f>SUM(E48:E54)</f>
        <v>107797</v>
      </c>
    </row>
    <row r="56" spans="1:5" ht="15.75" x14ac:dyDescent="0.3">
      <c r="A56" s="125"/>
      <c r="B56" s="125"/>
      <c r="C56" s="125"/>
      <c r="D56" s="125"/>
      <c r="E56" s="125"/>
    </row>
    <row r="57" spans="1:5" x14ac:dyDescent="0.25">
      <c r="A57" s="1640" t="s">
        <v>641</v>
      </c>
      <c r="B57" s="1640"/>
      <c r="C57" s="1640"/>
      <c r="D57" s="1640"/>
      <c r="E57" s="1640"/>
    </row>
    <row r="58" spans="1:5" ht="16.5" thickBot="1" x14ac:dyDescent="0.35">
      <c r="A58" s="125"/>
      <c r="B58" s="125"/>
      <c r="C58" s="125"/>
      <c r="D58" s="125"/>
      <c r="E58" s="125"/>
    </row>
    <row r="59" spans="1:5" ht="16.5" thickBot="1" x14ac:dyDescent="0.35">
      <c r="A59" s="1641" t="s">
        <v>425</v>
      </c>
      <c r="B59" s="1641"/>
      <c r="C59" s="1641"/>
      <c r="D59" s="1642" t="s">
        <v>426</v>
      </c>
      <c r="E59" s="1642"/>
    </row>
    <row r="60" spans="1:5" ht="15.75" x14ac:dyDescent="0.3">
      <c r="A60" s="1643"/>
      <c r="B60" s="1643"/>
      <c r="C60" s="1643"/>
      <c r="D60" s="1644"/>
      <c r="E60" s="1644"/>
    </row>
    <row r="61" spans="1:5" ht="16.5" thickBot="1" x14ac:dyDescent="0.35">
      <c r="A61" s="1645"/>
      <c r="B61" s="1645"/>
      <c r="C61" s="1645"/>
      <c r="D61" s="1646"/>
      <c r="E61" s="1646"/>
    </row>
    <row r="62" spans="1:5" ht="16.5" thickBot="1" x14ac:dyDescent="0.35">
      <c r="A62" s="1635" t="s">
        <v>424</v>
      </c>
      <c r="B62" s="1635"/>
      <c r="C62" s="1635"/>
      <c r="D62" s="1636">
        <f>SUM(D60:E61)</f>
        <v>0</v>
      </c>
      <c r="E62" s="1636"/>
    </row>
    <row r="65" spans="1:13" ht="16.5" x14ac:dyDescent="0.3">
      <c r="A65" s="1" t="s">
        <v>750</v>
      </c>
      <c r="B65" s="99"/>
      <c r="C65" s="99"/>
      <c r="D65" s="99"/>
      <c r="E65" s="99"/>
    </row>
    <row r="66" spans="1:13" ht="15.75" x14ac:dyDescent="0.3">
      <c r="A66" s="101" t="s">
        <v>676</v>
      </c>
      <c r="B66" s="99"/>
      <c r="C66" s="99"/>
      <c r="D66" s="99"/>
      <c r="E66" s="99"/>
    </row>
    <row r="67" spans="1:13" ht="18" x14ac:dyDescent="0.25">
      <c r="A67" s="1637" t="s">
        <v>408</v>
      </c>
      <c r="B67" s="1637"/>
      <c r="C67" s="1637"/>
      <c r="D67" s="1637"/>
      <c r="E67" s="1637"/>
    </row>
    <row r="68" spans="1:13" ht="45.75" customHeight="1" x14ac:dyDescent="0.25">
      <c r="A68" s="1638" t="s">
        <v>409</v>
      </c>
      <c r="B68" s="1638"/>
      <c r="C68" s="1638"/>
      <c r="D68" s="1638"/>
      <c r="E68" s="1638"/>
    </row>
    <row r="69" spans="1:13" ht="37.5" customHeight="1" thickBot="1" x14ac:dyDescent="0.35">
      <c r="A69" s="964" t="s">
        <v>675</v>
      </c>
      <c r="B69" s="1639" t="s">
        <v>666</v>
      </c>
      <c r="C69" s="1639"/>
      <c r="D69" s="1639"/>
      <c r="E69" s="1073" t="s">
        <v>410</v>
      </c>
      <c r="M69" s="1075"/>
    </row>
    <row r="70" spans="1:13" ht="15.75" thickBot="1" x14ac:dyDescent="0.3">
      <c r="A70" s="106" t="s">
        <v>411</v>
      </c>
      <c r="B70" s="107">
        <v>2017</v>
      </c>
      <c r="C70" s="107">
        <v>2018</v>
      </c>
      <c r="D70" s="107" t="s">
        <v>614</v>
      </c>
      <c r="E70" s="108" t="s">
        <v>413</v>
      </c>
      <c r="M70" s="1076"/>
    </row>
    <row r="71" spans="1:13" x14ac:dyDescent="0.25">
      <c r="A71" s="109" t="s">
        <v>414</v>
      </c>
      <c r="B71" s="110"/>
      <c r="C71" s="110"/>
      <c r="D71" s="110"/>
      <c r="E71" s="111">
        <f t="shared" ref="E71:E76" si="4">SUM(B71:D71)</f>
        <v>0</v>
      </c>
      <c r="M71" s="1076"/>
    </row>
    <row r="72" spans="1:13" x14ac:dyDescent="0.25">
      <c r="A72" s="112" t="s">
        <v>415</v>
      </c>
      <c r="B72" s="113">
        <v>60000</v>
      </c>
      <c r="C72" s="113"/>
      <c r="D72" s="113"/>
      <c r="E72" s="114">
        <f t="shared" si="4"/>
        <v>60000</v>
      </c>
      <c r="M72" s="1077"/>
    </row>
    <row r="73" spans="1:13" x14ac:dyDescent="0.25">
      <c r="A73" s="112" t="s">
        <v>416</v>
      </c>
      <c r="B73" s="113"/>
      <c r="C73" s="113"/>
      <c r="D73" s="113"/>
      <c r="E73" s="114">
        <f t="shared" si="4"/>
        <v>0</v>
      </c>
    </row>
    <row r="74" spans="1:13" x14ac:dyDescent="0.25">
      <c r="A74" s="112" t="s">
        <v>417</v>
      </c>
      <c r="B74" s="113"/>
      <c r="C74" s="113"/>
      <c r="D74" s="113"/>
      <c r="E74" s="114">
        <f t="shared" si="4"/>
        <v>0</v>
      </c>
    </row>
    <row r="75" spans="1:13" x14ac:dyDescent="0.25">
      <c r="A75" s="112" t="s">
        <v>418</v>
      </c>
      <c r="B75" s="113"/>
      <c r="C75" s="113"/>
      <c r="D75" s="113"/>
      <c r="E75" s="114">
        <f t="shared" si="4"/>
        <v>0</v>
      </c>
    </row>
    <row r="76" spans="1:13" ht="15.75" thickBot="1" x14ac:dyDescent="0.3">
      <c r="A76" s="115"/>
      <c r="B76" s="116"/>
      <c r="C76" s="116"/>
      <c r="D76" s="116"/>
      <c r="E76" s="114">
        <f t="shared" si="4"/>
        <v>0</v>
      </c>
    </row>
    <row r="77" spans="1:13" ht="15.75" thickBot="1" x14ac:dyDescent="0.3">
      <c r="A77" s="117" t="s">
        <v>411</v>
      </c>
      <c r="B77" s="118">
        <f>B71+SUM(B72:B76)</f>
        <v>60000</v>
      </c>
      <c r="C77" s="118">
        <f>C71+SUM(C72:C76)</f>
        <v>0</v>
      </c>
      <c r="D77" s="118">
        <f>D71+SUM(D72:D76)</f>
        <v>0</v>
      </c>
      <c r="E77" s="119">
        <f>E71+SUM(E72:E76)</f>
        <v>60000</v>
      </c>
    </row>
    <row r="78" spans="1:13" ht="15.75" thickBot="1" x14ac:dyDescent="0.3">
      <c r="A78" s="120"/>
      <c r="B78" s="120"/>
      <c r="C78" s="120"/>
      <c r="D78" s="120"/>
      <c r="E78" s="120"/>
    </row>
    <row r="79" spans="1:13" ht="15.75" thickBot="1" x14ac:dyDescent="0.3">
      <c r="A79" s="106" t="s">
        <v>419</v>
      </c>
      <c r="B79" s="107">
        <v>2017</v>
      </c>
      <c r="C79" s="107">
        <v>2018</v>
      </c>
      <c r="D79" s="107" t="s">
        <v>614</v>
      </c>
      <c r="E79" s="108" t="s">
        <v>413</v>
      </c>
    </row>
    <row r="80" spans="1:13" x14ac:dyDescent="0.25">
      <c r="A80" s="109" t="s">
        <v>420</v>
      </c>
      <c r="B80" s="110"/>
      <c r="C80" s="110"/>
      <c r="D80" s="110"/>
      <c r="E80" s="111">
        <f t="shared" ref="E80:E86" si="5">SUM(B80:D80)</f>
        <v>0</v>
      </c>
    </row>
    <row r="81" spans="1:5" x14ac:dyDescent="0.25">
      <c r="A81" s="121" t="s">
        <v>421</v>
      </c>
      <c r="B81" s="113">
        <v>60000</v>
      </c>
      <c r="C81" s="113"/>
      <c r="D81" s="113"/>
      <c r="E81" s="114">
        <f t="shared" si="5"/>
        <v>60000</v>
      </c>
    </row>
    <row r="82" spans="1:5" x14ac:dyDescent="0.25">
      <c r="A82" s="112" t="s">
        <v>422</v>
      </c>
      <c r="B82" s="113"/>
      <c r="C82" s="113"/>
      <c r="D82" s="113"/>
      <c r="E82" s="114">
        <f t="shared" si="5"/>
        <v>0</v>
      </c>
    </row>
    <row r="83" spans="1:5" x14ac:dyDescent="0.25">
      <c r="A83" s="112" t="s">
        <v>423</v>
      </c>
      <c r="B83" s="113"/>
      <c r="C83" s="113"/>
      <c r="D83" s="113"/>
      <c r="E83" s="114">
        <f t="shared" si="5"/>
        <v>0</v>
      </c>
    </row>
    <row r="84" spans="1:5" x14ac:dyDescent="0.25">
      <c r="A84" s="122"/>
      <c r="B84" s="113"/>
      <c r="C84" s="113"/>
      <c r="D84" s="113"/>
      <c r="E84" s="114">
        <f t="shared" si="5"/>
        <v>0</v>
      </c>
    </row>
    <row r="85" spans="1:5" x14ac:dyDescent="0.25">
      <c r="A85" s="122"/>
      <c r="B85" s="113"/>
      <c r="C85" s="113"/>
      <c r="D85" s="113"/>
      <c r="E85" s="114">
        <f t="shared" si="5"/>
        <v>0</v>
      </c>
    </row>
    <row r="86" spans="1:5" ht="15.75" thickBot="1" x14ac:dyDescent="0.3">
      <c r="A86" s="115"/>
      <c r="B86" s="123"/>
      <c r="C86" s="123"/>
      <c r="D86" s="123"/>
      <c r="E86" s="124">
        <f t="shared" si="5"/>
        <v>0</v>
      </c>
    </row>
    <row r="87" spans="1:5" ht="15.75" thickBot="1" x14ac:dyDescent="0.3">
      <c r="A87" s="117" t="s">
        <v>424</v>
      </c>
      <c r="B87" s="118">
        <f>SUM(B80:B86)</f>
        <v>60000</v>
      </c>
      <c r="C87" s="118">
        <f>SUM(C80:C86)</f>
        <v>0</v>
      </c>
      <c r="D87" s="118">
        <f>SUM(D80:D86)</f>
        <v>0</v>
      </c>
      <c r="E87" s="119">
        <f>SUM(E80:E86)</f>
        <v>60000</v>
      </c>
    </row>
    <row r="88" spans="1:5" ht="15.75" x14ac:dyDescent="0.3">
      <c r="A88" s="125"/>
      <c r="B88" s="125"/>
      <c r="C88" s="125"/>
      <c r="D88" s="125"/>
      <c r="E88" s="125"/>
    </row>
    <row r="89" spans="1:5" x14ac:dyDescent="0.25">
      <c r="A89" s="1640" t="s">
        <v>641</v>
      </c>
      <c r="B89" s="1640"/>
      <c r="C89" s="1640"/>
      <c r="D89" s="1640"/>
      <c r="E89" s="1640"/>
    </row>
    <row r="90" spans="1:5" ht="16.5" thickBot="1" x14ac:dyDescent="0.35">
      <c r="A90" s="125"/>
      <c r="B90" s="125"/>
      <c r="C90" s="125"/>
      <c r="D90" s="125"/>
      <c r="E90" s="125"/>
    </row>
    <row r="91" spans="1:5" ht="16.5" thickBot="1" x14ac:dyDescent="0.35">
      <c r="A91" s="1641" t="s">
        <v>425</v>
      </c>
      <c r="B91" s="1641"/>
      <c r="C91" s="1641"/>
      <c r="D91" s="1642" t="s">
        <v>426</v>
      </c>
      <c r="E91" s="1642"/>
    </row>
    <row r="92" spans="1:5" ht="15.75" x14ac:dyDescent="0.3">
      <c r="A92" s="1643"/>
      <c r="B92" s="1643"/>
      <c r="C92" s="1643"/>
      <c r="D92" s="1644"/>
      <c r="E92" s="1644"/>
    </row>
    <row r="93" spans="1:5" ht="16.5" thickBot="1" x14ac:dyDescent="0.35">
      <c r="A93" s="1645"/>
      <c r="B93" s="1645"/>
      <c r="C93" s="1645"/>
      <c r="D93" s="1646"/>
      <c r="E93" s="1646"/>
    </row>
    <row r="94" spans="1:5" ht="16.5" thickBot="1" x14ac:dyDescent="0.35">
      <c r="A94" s="1635" t="s">
        <v>424</v>
      </c>
      <c r="B94" s="1635"/>
      <c r="C94" s="1635"/>
      <c r="D94" s="1636">
        <f>SUM(D92:E93)</f>
        <v>0</v>
      </c>
      <c r="E94" s="1636"/>
    </row>
    <row r="97" spans="1:11" ht="16.5" x14ac:dyDescent="0.3">
      <c r="A97" s="1" t="s">
        <v>751</v>
      </c>
      <c r="B97" s="99"/>
      <c r="C97" s="99"/>
      <c r="D97" s="99"/>
      <c r="E97" s="99"/>
    </row>
    <row r="98" spans="1:11" ht="15.75" x14ac:dyDescent="0.3">
      <c r="A98" s="101" t="s">
        <v>677</v>
      </c>
      <c r="B98" s="99"/>
      <c r="C98" s="99"/>
      <c r="D98" s="99"/>
      <c r="E98" s="99"/>
    </row>
    <row r="99" spans="1:11" ht="18" x14ac:dyDescent="0.25">
      <c r="A99" s="1637" t="s">
        <v>408</v>
      </c>
      <c r="B99" s="1637"/>
      <c r="C99" s="1637"/>
      <c r="D99" s="1637"/>
      <c r="E99" s="1637"/>
    </row>
    <row r="100" spans="1:11" ht="42" customHeight="1" x14ac:dyDescent="0.25">
      <c r="A100" s="1638" t="s">
        <v>409</v>
      </c>
      <c r="B100" s="1638"/>
      <c r="C100" s="1638"/>
      <c r="D100" s="1638"/>
      <c r="E100" s="1638"/>
    </row>
    <row r="101" spans="1:11" ht="33.75" customHeight="1" thickBot="1" x14ac:dyDescent="0.35">
      <c r="A101" s="964" t="s">
        <v>675</v>
      </c>
      <c r="B101" s="1639" t="s">
        <v>667</v>
      </c>
      <c r="C101" s="1639"/>
      <c r="D101" s="1639"/>
      <c r="E101" s="1073" t="s">
        <v>410</v>
      </c>
      <c r="K101" s="1075"/>
    </row>
    <row r="102" spans="1:11" ht="15.75" thickBot="1" x14ac:dyDescent="0.3">
      <c r="A102" s="106" t="s">
        <v>411</v>
      </c>
      <c r="B102" s="107">
        <v>2017</v>
      </c>
      <c r="C102" s="107">
        <v>2018</v>
      </c>
      <c r="D102" s="107" t="s">
        <v>614</v>
      </c>
      <c r="E102" s="108" t="s">
        <v>413</v>
      </c>
      <c r="K102" s="1074"/>
    </row>
    <row r="103" spans="1:11" x14ac:dyDescent="0.25">
      <c r="A103" s="109" t="s">
        <v>414</v>
      </c>
      <c r="B103" s="110"/>
      <c r="C103" s="110"/>
      <c r="D103" s="110"/>
      <c r="E103" s="111">
        <f t="shared" ref="E103:E108" si="6">SUM(B103:D103)</f>
        <v>0</v>
      </c>
      <c r="K103" s="1074"/>
    </row>
    <row r="104" spans="1:11" x14ac:dyDescent="0.25">
      <c r="A104" s="112" t="s">
        <v>415</v>
      </c>
      <c r="B104" s="113">
        <v>89119</v>
      </c>
      <c r="C104" s="113"/>
      <c r="D104" s="113"/>
      <c r="E104" s="114">
        <f t="shared" si="6"/>
        <v>89119</v>
      </c>
    </row>
    <row r="105" spans="1:11" x14ac:dyDescent="0.25">
      <c r="A105" s="112" t="s">
        <v>416</v>
      </c>
      <c r="B105" s="113"/>
      <c r="C105" s="113"/>
      <c r="D105" s="113"/>
      <c r="E105" s="114">
        <f t="shared" si="6"/>
        <v>0</v>
      </c>
    </row>
    <row r="106" spans="1:11" x14ac:dyDescent="0.25">
      <c r="A106" s="112" t="s">
        <v>417</v>
      </c>
      <c r="B106" s="113"/>
      <c r="C106" s="113"/>
      <c r="D106" s="113"/>
      <c r="E106" s="114">
        <f t="shared" si="6"/>
        <v>0</v>
      </c>
    </row>
    <row r="107" spans="1:11" x14ac:dyDescent="0.25">
      <c r="A107" s="112" t="s">
        <v>418</v>
      </c>
      <c r="B107" s="113"/>
      <c r="C107" s="113"/>
      <c r="D107" s="113"/>
      <c r="E107" s="114">
        <f t="shared" si="6"/>
        <v>0</v>
      </c>
    </row>
    <row r="108" spans="1:11" ht="15.75" thickBot="1" x14ac:dyDescent="0.3">
      <c r="A108" s="115"/>
      <c r="B108" s="116"/>
      <c r="C108" s="116"/>
      <c r="D108" s="116"/>
      <c r="E108" s="114">
        <f t="shared" si="6"/>
        <v>0</v>
      </c>
    </row>
    <row r="109" spans="1:11" ht="15.75" thickBot="1" x14ac:dyDescent="0.3">
      <c r="A109" s="117" t="s">
        <v>411</v>
      </c>
      <c r="B109" s="118">
        <f>B103+SUM(B104:B108)</f>
        <v>89119</v>
      </c>
      <c r="C109" s="118">
        <f>C103+SUM(C104:C108)</f>
        <v>0</v>
      </c>
      <c r="D109" s="118">
        <f>D103+SUM(D104:D108)</f>
        <v>0</v>
      </c>
      <c r="E109" s="119">
        <f>E103+SUM(E104:E108)</f>
        <v>89119</v>
      </c>
    </row>
    <row r="110" spans="1:11" ht="15.75" thickBot="1" x14ac:dyDescent="0.3">
      <c r="A110" s="120"/>
      <c r="B110" s="120"/>
      <c r="C110" s="120"/>
      <c r="D110" s="120"/>
      <c r="E110" s="120"/>
    </row>
    <row r="111" spans="1:11" ht="15.75" thickBot="1" x14ac:dyDescent="0.3">
      <c r="A111" s="106" t="s">
        <v>419</v>
      </c>
      <c r="B111" s="107">
        <v>2017</v>
      </c>
      <c r="C111" s="107">
        <v>2018</v>
      </c>
      <c r="D111" s="107" t="s">
        <v>614</v>
      </c>
      <c r="E111" s="108" t="s">
        <v>413</v>
      </c>
    </row>
    <row r="112" spans="1:11" x14ac:dyDescent="0.25">
      <c r="A112" s="109" t="s">
        <v>420</v>
      </c>
      <c r="B112" s="110">
        <f>7641+796</f>
        <v>8437</v>
      </c>
      <c r="C112" s="110"/>
      <c r="D112" s="110"/>
      <c r="E112" s="111">
        <f t="shared" ref="E112:E118" si="7">SUM(B112:D112)</f>
        <v>8437</v>
      </c>
    </row>
    <row r="113" spans="1:5" x14ac:dyDescent="0.25">
      <c r="A113" s="121" t="s">
        <v>421</v>
      </c>
      <c r="B113" s="113"/>
      <c r="C113" s="113"/>
      <c r="D113" s="113"/>
      <c r="E113" s="114">
        <f t="shared" si="7"/>
        <v>0</v>
      </c>
    </row>
    <row r="114" spans="1:5" x14ac:dyDescent="0.25">
      <c r="A114" s="112" t="s">
        <v>422</v>
      </c>
      <c r="B114" s="113">
        <v>80682</v>
      </c>
      <c r="C114" s="113"/>
      <c r="D114" s="113"/>
      <c r="E114" s="114">
        <f t="shared" si="7"/>
        <v>80682</v>
      </c>
    </row>
    <row r="115" spans="1:5" x14ac:dyDescent="0.25">
      <c r="A115" s="112" t="s">
        <v>423</v>
      </c>
      <c r="B115" s="113"/>
      <c r="C115" s="113"/>
      <c r="D115" s="113"/>
      <c r="E115" s="114">
        <f t="shared" si="7"/>
        <v>0</v>
      </c>
    </row>
    <row r="116" spans="1:5" x14ac:dyDescent="0.25">
      <c r="A116" s="122"/>
      <c r="B116" s="113"/>
      <c r="C116" s="113"/>
      <c r="D116" s="113"/>
      <c r="E116" s="114">
        <f t="shared" si="7"/>
        <v>0</v>
      </c>
    </row>
    <row r="117" spans="1:5" x14ac:dyDescent="0.25">
      <c r="A117" s="122"/>
      <c r="B117" s="113"/>
      <c r="C117" s="113"/>
      <c r="D117" s="113"/>
      <c r="E117" s="114">
        <f t="shared" si="7"/>
        <v>0</v>
      </c>
    </row>
    <row r="118" spans="1:5" ht="15.75" thickBot="1" x14ac:dyDescent="0.3">
      <c r="A118" s="115"/>
      <c r="B118" s="123"/>
      <c r="C118" s="123"/>
      <c r="D118" s="123"/>
      <c r="E118" s="124">
        <f t="shared" si="7"/>
        <v>0</v>
      </c>
    </row>
    <row r="119" spans="1:5" ht="15.75" thickBot="1" x14ac:dyDescent="0.3">
      <c r="A119" s="117" t="s">
        <v>424</v>
      </c>
      <c r="B119" s="118">
        <f>SUM(B112:B118)</f>
        <v>89119</v>
      </c>
      <c r="C119" s="118">
        <f>SUM(C112:C118)</f>
        <v>0</v>
      </c>
      <c r="D119" s="118">
        <f>SUM(D112:D118)</f>
        <v>0</v>
      </c>
      <c r="E119" s="119">
        <f>SUM(E112:E118)</f>
        <v>89119</v>
      </c>
    </row>
    <row r="120" spans="1:5" ht="15.75" x14ac:dyDescent="0.3">
      <c r="A120" s="125"/>
      <c r="B120" s="125"/>
      <c r="C120" s="125"/>
      <c r="D120" s="125"/>
      <c r="E120" s="125"/>
    </row>
    <row r="121" spans="1:5" x14ac:dyDescent="0.25">
      <c r="A121" s="1640" t="s">
        <v>641</v>
      </c>
      <c r="B121" s="1640"/>
      <c r="C121" s="1640"/>
      <c r="D121" s="1640"/>
      <c r="E121" s="1640"/>
    </row>
    <row r="122" spans="1:5" ht="16.5" thickBot="1" x14ac:dyDescent="0.35">
      <c r="A122" s="125"/>
      <c r="B122" s="125"/>
      <c r="C122" s="125"/>
      <c r="D122" s="125"/>
      <c r="E122" s="125"/>
    </row>
    <row r="123" spans="1:5" ht="16.5" thickBot="1" x14ac:dyDescent="0.35">
      <c r="A123" s="1641" t="s">
        <v>425</v>
      </c>
      <c r="B123" s="1641"/>
      <c r="C123" s="1641"/>
      <c r="D123" s="1642" t="s">
        <v>426</v>
      </c>
      <c r="E123" s="1642"/>
    </row>
    <row r="124" spans="1:5" ht="15.75" x14ac:dyDescent="0.3">
      <c r="A124" s="1643"/>
      <c r="B124" s="1643"/>
      <c r="C124" s="1643"/>
      <c r="D124" s="1644"/>
      <c r="E124" s="1644"/>
    </row>
    <row r="125" spans="1:5" ht="16.5" thickBot="1" x14ac:dyDescent="0.35">
      <c r="A125" s="1645"/>
      <c r="B125" s="1645"/>
      <c r="C125" s="1645"/>
      <c r="D125" s="1646"/>
      <c r="E125" s="1646"/>
    </row>
    <row r="126" spans="1:5" ht="16.5" thickBot="1" x14ac:dyDescent="0.35">
      <c r="A126" s="1635" t="s">
        <v>424</v>
      </c>
      <c r="B126" s="1635"/>
      <c r="C126" s="1635"/>
      <c r="D126" s="1636">
        <f>SUM(D124:E125)</f>
        <v>0</v>
      </c>
      <c r="E126" s="1636"/>
    </row>
    <row r="129" spans="1:12" ht="16.5" x14ac:dyDescent="0.3">
      <c r="A129" s="1" t="s">
        <v>752</v>
      </c>
      <c r="B129" s="99"/>
      <c r="C129" s="99"/>
      <c r="D129" s="99"/>
      <c r="E129" s="99"/>
    </row>
    <row r="130" spans="1:12" ht="15.75" x14ac:dyDescent="0.3">
      <c r="A130" s="101" t="s">
        <v>678</v>
      </c>
      <c r="B130" s="99"/>
      <c r="C130" s="99"/>
      <c r="D130" s="99"/>
      <c r="E130" s="99"/>
    </row>
    <row r="131" spans="1:12" ht="18" x14ac:dyDescent="0.25">
      <c r="A131" s="1637" t="s">
        <v>408</v>
      </c>
      <c r="B131" s="1637"/>
      <c r="C131" s="1637"/>
      <c r="D131" s="1637"/>
      <c r="E131" s="1637"/>
    </row>
    <row r="132" spans="1:12" ht="33.75" customHeight="1" x14ac:dyDescent="0.25">
      <c r="A132" s="1638" t="s">
        <v>409</v>
      </c>
      <c r="B132" s="1638"/>
      <c r="C132" s="1638"/>
      <c r="D132" s="1638"/>
      <c r="E132" s="1638"/>
    </row>
    <row r="133" spans="1:12" ht="36" customHeight="1" thickBot="1" x14ac:dyDescent="0.35">
      <c r="A133" s="964" t="s">
        <v>675</v>
      </c>
      <c r="B133" s="1639" t="s">
        <v>668</v>
      </c>
      <c r="C133" s="1639"/>
      <c r="D133" s="1639"/>
      <c r="E133" s="1073" t="s">
        <v>410</v>
      </c>
      <c r="L133" s="1075"/>
    </row>
    <row r="134" spans="1:12" ht="15.75" thickBot="1" x14ac:dyDescent="0.3">
      <c r="A134" s="106" t="s">
        <v>411</v>
      </c>
      <c r="B134" s="107">
        <v>2017</v>
      </c>
      <c r="C134" s="107">
        <v>2018</v>
      </c>
      <c r="D134" s="107" t="s">
        <v>614</v>
      </c>
      <c r="E134" s="108" t="s">
        <v>413</v>
      </c>
      <c r="L134" s="1074"/>
    </row>
    <row r="135" spans="1:12" x14ac:dyDescent="0.25">
      <c r="A135" s="109" t="s">
        <v>414</v>
      </c>
      <c r="B135" s="110"/>
      <c r="C135" s="110"/>
      <c r="D135" s="110"/>
      <c r="E135" s="111">
        <f t="shared" ref="E135:E140" si="8">SUM(B135:D135)</f>
        <v>0</v>
      </c>
      <c r="L135" s="1074"/>
    </row>
    <row r="136" spans="1:12" x14ac:dyDescent="0.25">
      <c r="A136" s="112" t="s">
        <v>415</v>
      </c>
      <c r="B136" s="113">
        <v>1000000</v>
      </c>
      <c r="C136" s="113"/>
      <c r="D136" s="113"/>
      <c r="E136" s="114">
        <f t="shared" si="8"/>
        <v>1000000</v>
      </c>
    </row>
    <row r="137" spans="1:12" x14ac:dyDescent="0.25">
      <c r="A137" s="112" t="s">
        <v>416</v>
      </c>
      <c r="B137" s="113"/>
      <c r="C137" s="113"/>
      <c r="D137" s="113"/>
      <c r="E137" s="114">
        <f t="shared" si="8"/>
        <v>0</v>
      </c>
    </row>
    <row r="138" spans="1:12" x14ac:dyDescent="0.25">
      <c r="A138" s="112" t="s">
        <v>417</v>
      </c>
      <c r="B138" s="113"/>
      <c r="C138" s="113"/>
      <c r="D138" s="113"/>
      <c r="E138" s="114">
        <f t="shared" si="8"/>
        <v>0</v>
      </c>
    </row>
    <row r="139" spans="1:12" x14ac:dyDescent="0.25">
      <c r="A139" s="112" t="s">
        <v>418</v>
      </c>
      <c r="B139" s="113"/>
      <c r="C139" s="113"/>
      <c r="D139" s="113"/>
      <c r="E139" s="114">
        <f t="shared" si="8"/>
        <v>0</v>
      </c>
    </row>
    <row r="140" spans="1:12" ht="15.75" thickBot="1" x14ac:dyDescent="0.3">
      <c r="A140" s="115"/>
      <c r="B140" s="116"/>
      <c r="C140" s="116"/>
      <c r="D140" s="116"/>
      <c r="E140" s="114">
        <f t="shared" si="8"/>
        <v>0</v>
      </c>
    </row>
    <row r="141" spans="1:12" ht="15.75" thickBot="1" x14ac:dyDescent="0.3">
      <c r="A141" s="117" t="s">
        <v>411</v>
      </c>
      <c r="B141" s="118">
        <f>B135+SUM(B136:B140)</f>
        <v>1000000</v>
      </c>
      <c r="C141" s="118">
        <f>C135+SUM(C136:C140)</f>
        <v>0</v>
      </c>
      <c r="D141" s="118">
        <f>D135+SUM(D136:D140)</f>
        <v>0</v>
      </c>
      <c r="E141" s="119">
        <f>E135+SUM(E136:E140)</f>
        <v>1000000</v>
      </c>
    </row>
    <row r="142" spans="1:12" ht="15.75" thickBot="1" x14ac:dyDescent="0.3">
      <c r="A142" s="120"/>
      <c r="B142" s="120"/>
      <c r="C142" s="120"/>
      <c r="D142" s="120"/>
      <c r="E142" s="120"/>
    </row>
    <row r="143" spans="1:12" ht="15.75" thickBot="1" x14ac:dyDescent="0.3">
      <c r="A143" s="106" t="s">
        <v>419</v>
      </c>
      <c r="B143" s="107">
        <v>2017</v>
      </c>
      <c r="C143" s="107">
        <v>2018</v>
      </c>
      <c r="D143" s="107" t="s">
        <v>614</v>
      </c>
      <c r="E143" s="108" t="s">
        <v>413</v>
      </c>
    </row>
    <row r="144" spans="1:12" x14ac:dyDescent="0.25">
      <c r="A144" s="109" t="s">
        <v>420</v>
      </c>
      <c r="B144" s="110"/>
      <c r="C144" s="110"/>
      <c r="D144" s="110"/>
      <c r="E144" s="111">
        <f t="shared" ref="E144:E150" si="9">SUM(B144:D144)</f>
        <v>0</v>
      </c>
    </row>
    <row r="145" spans="1:5" x14ac:dyDescent="0.25">
      <c r="A145" s="121" t="s">
        <v>421</v>
      </c>
      <c r="B145" s="113">
        <v>619791</v>
      </c>
      <c r="C145" s="113"/>
      <c r="D145" s="113"/>
      <c r="E145" s="114">
        <f t="shared" si="9"/>
        <v>619791</v>
      </c>
    </row>
    <row r="146" spans="1:5" x14ac:dyDescent="0.25">
      <c r="A146" s="112" t="s">
        <v>422</v>
      </c>
      <c r="B146" s="113">
        <v>380209</v>
      </c>
      <c r="C146" s="113"/>
      <c r="D146" s="113"/>
      <c r="E146" s="114">
        <f t="shared" si="9"/>
        <v>380209</v>
      </c>
    </row>
    <row r="147" spans="1:5" x14ac:dyDescent="0.25">
      <c r="A147" s="112" t="s">
        <v>423</v>
      </c>
      <c r="B147" s="113"/>
      <c r="C147" s="113"/>
      <c r="D147" s="113"/>
      <c r="E147" s="114">
        <f t="shared" si="9"/>
        <v>0</v>
      </c>
    </row>
    <row r="148" spans="1:5" x14ac:dyDescent="0.25">
      <c r="A148" s="122"/>
      <c r="B148" s="113"/>
      <c r="C148" s="113"/>
      <c r="D148" s="113"/>
      <c r="E148" s="114">
        <f t="shared" si="9"/>
        <v>0</v>
      </c>
    </row>
    <row r="149" spans="1:5" x14ac:dyDescent="0.25">
      <c r="A149" s="122"/>
      <c r="B149" s="113"/>
      <c r="C149" s="113"/>
      <c r="D149" s="113"/>
      <c r="E149" s="114">
        <f t="shared" si="9"/>
        <v>0</v>
      </c>
    </row>
    <row r="150" spans="1:5" ht="15.75" thickBot="1" x14ac:dyDescent="0.3">
      <c r="A150" s="115"/>
      <c r="B150" s="123"/>
      <c r="C150" s="123"/>
      <c r="D150" s="123"/>
      <c r="E150" s="124">
        <f t="shared" si="9"/>
        <v>0</v>
      </c>
    </row>
    <row r="151" spans="1:5" ht="15.75" thickBot="1" x14ac:dyDescent="0.3">
      <c r="A151" s="117" t="s">
        <v>424</v>
      </c>
      <c r="B151" s="118">
        <f>SUM(B144:B150)</f>
        <v>1000000</v>
      </c>
      <c r="C151" s="118">
        <f>SUM(C144:C150)</f>
        <v>0</v>
      </c>
      <c r="D151" s="118">
        <f>SUM(D144:D150)</f>
        <v>0</v>
      </c>
      <c r="E151" s="119">
        <f>SUM(E144:E150)</f>
        <v>1000000</v>
      </c>
    </row>
    <row r="152" spans="1:5" ht="15.75" x14ac:dyDescent="0.3">
      <c r="A152" s="125"/>
      <c r="B152" s="125"/>
      <c r="C152" s="125"/>
      <c r="D152" s="125"/>
      <c r="E152" s="125"/>
    </row>
    <row r="153" spans="1:5" x14ac:dyDescent="0.25">
      <c r="A153" s="1640" t="s">
        <v>641</v>
      </c>
      <c r="B153" s="1640"/>
      <c r="C153" s="1640"/>
      <c r="D153" s="1640"/>
      <c r="E153" s="1640"/>
    </row>
    <row r="154" spans="1:5" ht="16.5" thickBot="1" x14ac:dyDescent="0.35">
      <c r="A154" s="125"/>
      <c r="B154" s="125"/>
      <c r="C154" s="125"/>
      <c r="D154" s="125"/>
      <c r="E154" s="125"/>
    </row>
    <row r="155" spans="1:5" ht="16.5" thickBot="1" x14ac:dyDescent="0.35">
      <c r="A155" s="1641" t="s">
        <v>425</v>
      </c>
      <c r="B155" s="1641"/>
      <c r="C155" s="1641"/>
      <c r="D155" s="1642" t="s">
        <v>426</v>
      </c>
      <c r="E155" s="1642"/>
    </row>
    <row r="156" spans="1:5" ht="15.75" x14ac:dyDescent="0.3">
      <c r="A156" s="1643"/>
      <c r="B156" s="1643"/>
      <c r="C156" s="1643"/>
      <c r="D156" s="1644"/>
      <c r="E156" s="1644"/>
    </row>
    <row r="157" spans="1:5" ht="16.5" thickBot="1" x14ac:dyDescent="0.35">
      <c r="A157" s="1645"/>
      <c r="B157" s="1645"/>
      <c r="C157" s="1645"/>
      <c r="D157" s="1646"/>
      <c r="E157" s="1646"/>
    </row>
    <row r="158" spans="1:5" ht="16.5" thickBot="1" x14ac:dyDescent="0.35">
      <c r="A158" s="1635" t="s">
        <v>424</v>
      </c>
      <c r="B158" s="1635"/>
      <c r="C158" s="1635"/>
      <c r="D158" s="1636">
        <f>SUM(D156:E157)</f>
        <v>0</v>
      </c>
      <c r="E158" s="1636"/>
    </row>
    <row r="161" spans="1:5" ht="16.5" x14ac:dyDescent="0.3">
      <c r="A161" s="1" t="s">
        <v>753</v>
      </c>
      <c r="B161" s="99"/>
      <c r="C161" s="99"/>
      <c r="D161" s="99"/>
      <c r="E161" s="99"/>
    </row>
    <row r="162" spans="1:5" ht="15.75" x14ac:dyDescent="0.3">
      <c r="A162" s="101" t="s">
        <v>679</v>
      </c>
      <c r="B162" s="99"/>
      <c r="C162" s="99"/>
      <c r="D162" s="99"/>
      <c r="E162" s="99"/>
    </row>
    <row r="163" spans="1:5" ht="18" x14ac:dyDescent="0.25">
      <c r="A163" s="1637" t="s">
        <v>408</v>
      </c>
      <c r="B163" s="1637"/>
      <c r="C163" s="1637"/>
      <c r="D163" s="1637"/>
      <c r="E163" s="1637"/>
    </row>
    <row r="164" spans="1:5" ht="35.25" customHeight="1" x14ac:dyDescent="0.25">
      <c r="A164" s="1638" t="s">
        <v>409</v>
      </c>
      <c r="B164" s="1638"/>
      <c r="C164" s="1638"/>
      <c r="D164" s="1638"/>
      <c r="E164" s="1638"/>
    </row>
    <row r="165" spans="1:5" ht="33" customHeight="1" thickBot="1" x14ac:dyDescent="0.35">
      <c r="A165" s="964" t="s">
        <v>675</v>
      </c>
      <c r="B165" s="1639" t="s">
        <v>669</v>
      </c>
      <c r="C165" s="1639"/>
      <c r="D165" s="1639"/>
      <c r="E165" s="1073" t="s">
        <v>410</v>
      </c>
    </row>
    <row r="166" spans="1:5" ht="15.75" thickBot="1" x14ac:dyDescent="0.3">
      <c r="A166" s="106" t="s">
        <v>411</v>
      </c>
      <c r="B166" s="107">
        <v>2017</v>
      </c>
      <c r="C166" s="107">
        <v>2018</v>
      </c>
      <c r="D166" s="107" t="s">
        <v>614</v>
      </c>
      <c r="E166" s="108" t="s">
        <v>413</v>
      </c>
    </row>
    <row r="167" spans="1:5" x14ac:dyDescent="0.25">
      <c r="A167" s="109" t="s">
        <v>414</v>
      </c>
      <c r="B167" s="110"/>
      <c r="C167" s="110"/>
      <c r="D167" s="110"/>
      <c r="E167" s="111">
        <f t="shared" ref="E167:E172" si="10">SUM(B167:D167)</f>
        <v>0</v>
      </c>
    </row>
    <row r="168" spans="1:5" x14ac:dyDescent="0.25">
      <c r="A168" s="112" t="s">
        <v>415</v>
      </c>
      <c r="B168" s="113">
        <f>20833+146667</f>
        <v>167500</v>
      </c>
      <c r="C168" s="113">
        <v>82500</v>
      </c>
      <c r="D168" s="113"/>
      <c r="E168" s="114">
        <f t="shared" si="10"/>
        <v>250000</v>
      </c>
    </row>
    <row r="169" spans="1:5" x14ac:dyDescent="0.25">
      <c r="A169" s="112" t="s">
        <v>416</v>
      </c>
      <c r="B169" s="113"/>
      <c r="C169" s="113"/>
      <c r="D169" s="113"/>
      <c r="E169" s="114">
        <f t="shared" si="10"/>
        <v>0</v>
      </c>
    </row>
    <row r="170" spans="1:5" x14ac:dyDescent="0.25">
      <c r="A170" s="112" t="s">
        <v>417</v>
      </c>
      <c r="B170" s="113"/>
      <c r="C170" s="113"/>
      <c r="D170" s="113"/>
      <c r="E170" s="114">
        <f t="shared" si="10"/>
        <v>0</v>
      </c>
    </row>
    <row r="171" spans="1:5" x14ac:dyDescent="0.25">
      <c r="A171" s="112" t="s">
        <v>418</v>
      </c>
      <c r="B171" s="113"/>
      <c r="C171" s="113"/>
      <c r="D171" s="113"/>
      <c r="E171" s="114">
        <f t="shared" si="10"/>
        <v>0</v>
      </c>
    </row>
    <row r="172" spans="1:5" ht="15.75" thickBot="1" x14ac:dyDescent="0.3">
      <c r="A172" s="115"/>
      <c r="B172" s="116"/>
      <c r="C172" s="116"/>
      <c r="D172" s="116"/>
      <c r="E172" s="114">
        <f t="shared" si="10"/>
        <v>0</v>
      </c>
    </row>
    <row r="173" spans="1:5" ht="15.75" thickBot="1" x14ac:dyDescent="0.3">
      <c r="A173" s="117" t="s">
        <v>411</v>
      </c>
      <c r="B173" s="118">
        <f>B167+SUM(B168:B172)</f>
        <v>167500</v>
      </c>
      <c r="C173" s="118">
        <f>C167+SUM(C168:C172)</f>
        <v>82500</v>
      </c>
      <c r="D173" s="118">
        <f>D167+SUM(D168:D172)</f>
        <v>0</v>
      </c>
      <c r="E173" s="119">
        <f>E167+SUM(E168:E172)</f>
        <v>250000</v>
      </c>
    </row>
    <row r="174" spans="1:5" ht="15.75" thickBot="1" x14ac:dyDescent="0.3">
      <c r="A174" s="120"/>
      <c r="B174" s="120"/>
      <c r="C174" s="120"/>
      <c r="D174" s="120"/>
      <c r="E174" s="120"/>
    </row>
    <row r="175" spans="1:5" ht="15.75" thickBot="1" x14ac:dyDescent="0.3">
      <c r="A175" s="106" t="s">
        <v>419</v>
      </c>
      <c r="B175" s="107">
        <v>2017</v>
      </c>
      <c r="C175" s="107">
        <v>2018</v>
      </c>
      <c r="D175" s="107" t="s">
        <v>614</v>
      </c>
      <c r="E175" s="108" t="s">
        <v>413</v>
      </c>
    </row>
    <row r="176" spans="1:5" x14ac:dyDescent="0.25">
      <c r="A176" s="109" t="s">
        <v>420</v>
      </c>
      <c r="B176" s="110"/>
      <c r="C176" s="110"/>
      <c r="D176" s="110"/>
      <c r="E176" s="111">
        <f t="shared" ref="E176:E182" si="11">SUM(B176:D176)</f>
        <v>0</v>
      </c>
    </row>
    <row r="177" spans="1:5" x14ac:dyDescent="0.25">
      <c r="A177" s="121" t="s">
        <v>421</v>
      </c>
      <c r="B177" s="113">
        <v>146667</v>
      </c>
      <c r="C177" s="113"/>
      <c r="D177" s="113"/>
      <c r="E177" s="114">
        <f t="shared" si="11"/>
        <v>146667</v>
      </c>
    </row>
    <row r="178" spans="1:5" x14ac:dyDescent="0.25">
      <c r="A178" s="112" t="s">
        <v>422</v>
      </c>
      <c r="B178" s="113">
        <v>20833</v>
      </c>
      <c r="C178" s="113">
        <v>82500</v>
      </c>
      <c r="D178" s="113"/>
      <c r="E178" s="114">
        <f t="shared" si="11"/>
        <v>103333</v>
      </c>
    </row>
    <row r="179" spans="1:5" x14ac:dyDescent="0.25">
      <c r="A179" s="112" t="s">
        <v>423</v>
      </c>
      <c r="B179" s="113"/>
      <c r="C179" s="113"/>
      <c r="D179" s="113"/>
      <c r="E179" s="114">
        <f t="shared" si="11"/>
        <v>0</v>
      </c>
    </row>
    <row r="180" spans="1:5" x14ac:dyDescent="0.25">
      <c r="A180" s="122"/>
      <c r="B180" s="113"/>
      <c r="C180" s="113"/>
      <c r="D180" s="113"/>
      <c r="E180" s="114">
        <f t="shared" si="11"/>
        <v>0</v>
      </c>
    </row>
    <row r="181" spans="1:5" x14ac:dyDescent="0.25">
      <c r="A181" s="122"/>
      <c r="B181" s="113"/>
      <c r="C181" s="113"/>
      <c r="D181" s="113"/>
      <c r="E181" s="114">
        <f t="shared" si="11"/>
        <v>0</v>
      </c>
    </row>
    <row r="182" spans="1:5" ht="15.75" thickBot="1" x14ac:dyDescent="0.3">
      <c r="A182" s="115"/>
      <c r="B182" s="123"/>
      <c r="C182" s="123"/>
      <c r="D182" s="123"/>
      <c r="E182" s="124">
        <f t="shared" si="11"/>
        <v>0</v>
      </c>
    </row>
    <row r="183" spans="1:5" ht="15.75" thickBot="1" x14ac:dyDescent="0.3">
      <c r="A183" s="117" t="s">
        <v>424</v>
      </c>
      <c r="B183" s="118">
        <f>SUM(B176:B182)</f>
        <v>167500</v>
      </c>
      <c r="C183" s="118">
        <f>SUM(C176:C182)</f>
        <v>82500</v>
      </c>
      <c r="D183" s="118">
        <f>SUM(D176:D182)</f>
        <v>0</v>
      </c>
      <c r="E183" s="119">
        <f>SUM(E176:E182)</f>
        <v>250000</v>
      </c>
    </row>
    <row r="184" spans="1:5" ht="15.75" x14ac:dyDescent="0.3">
      <c r="A184" s="125"/>
      <c r="B184" s="125"/>
      <c r="C184" s="125"/>
      <c r="D184" s="125"/>
      <c r="E184" s="125"/>
    </row>
    <row r="185" spans="1:5" x14ac:dyDescent="0.25">
      <c r="A185" s="1640" t="s">
        <v>641</v>
      </c>
      <c r="B185" s="1640"/>
      <c r="C185" s="1640"/>
      <c r="D185" s="1640"/>
      <c r="E185" s="1640"/>
    </row>
    <row r="186" spans="1:5" ht="16.5" thickBot="1" x14ac:dyDescent="0.35">
      <c r="A186" s="125"/>
      <c r="B186" s="125"/>
      <c r="C186" s="125"/>
      <c r="D186" s="125"/>
      <c r="E186" s="125"/>
    </row>
    <row r="187" spans="1:5" ht="16.5" thickBot="1" x14ac:dyDescent="0.35">
      <c r="A187" s="1641" t="s">
        <v>425</v>
      </c>
      <c r="B187" s="1641"/>
      <c r="C187" s="1641"/>
      <c r="D187" s="1642" t="s">
        <v>426</v>
      </c>
      <c r="E187" s="1642"/>
    </row>
    <row r="188" spans="1:5" ht="15.75" x14ac:dyDescent="0.3">
      <c r="A188" s="1643"/>
      <c r="B188" s="1643"/>
      <c r="C188" s="1643"/>
      <c r="D188" s="1644"/>
      <c r="E188" s="1644"/>
    </row>
    <row r="189" spans="1:5" ht="16.5" thickBot="1" x14ac:dyDescent="0.35">
      <c r="A189" s="1645"/>
      <c r="B189" s="1645"/>
      <c r="C189" s="1645"/>
      <c r="D189" s="1646"/>
      <c r="E189" s="1646"/>
    </row>
    <row r="190" spans="1:5" ht="16.5" thickBot="1" x14ac:dyDescent="0.35">
      <c r="A190" s="1635" t="s">
        <v>424</v>
      </c>
      <c r="B190" s="1635"/>
      <c r="C190" s="1635"/>
      <c r="D190" s="1636">
        <f>SUM(D188:E189)</f>
        <v>0</v>
      </c>
      <c r="E190" s="1636"/>
    </row>
    <row r="193" spans="1:10" ht="16.5" x14ac:dyDescent="0.3">
      <c r="A193" s="1" t="s">
        <v>754</v>
      </c>
      <c r="B193" s="99"/>
      <c r="C193" s="99"/>
      <c r="D193" s="99"/>
      <c r="E193" s="99"/>
    </row>
    <row r="194" spans="1:10" ht="15.75" x14ac:dyDescent="0.3">
      <c r="A194" s="101" t="s">
        <v>680</v>
      </c>
      <c r="B194" s="99"/>
      <c r="C194" s="99"/>
      <c r="D194" s="99"/>
      <c r="E194" s="99"/>
    </row>
    <row r="195" spans="1:10" ht="18" x14ac:dyDescent="0.25">
      <c r="A195" s="1637" t="s">
        <v>408</v>
      </c>
      <c r="B195" s="1637"/>
      <c r="C195" s="1637"/>
      <c r="D195" s="1637"/>
      <c r="E195" s="1637"/>
    </row>
    <row r="196" spans="1:10" ht="45" customHeight="1" x14ac:dyDescent="0.25">
      <c r="A196" s="1638" t="s">
        <v>409</v>
      </c>
      <c r="B196" s="1638"/>
      <c r="C196" s="1638"/>
      <c r="D196" s="1638"/>
      <c r="E196" s="1638"/>
    </row>
    <row r="197" spans="1:10" ht="42" customHeight="1" thickBot="1" x14ac:dyDescent="0.35">
      <c r="A197" s="964" t="s">
        <v>675</v>
      </c>
      <c r="B197" s="1639" t="s">
        <v>670</v>
      </c>
      <c r="C197" s="1639"/>
      <c r="D197" s="1639"/>
      <c r="E197" s="1073" t="s">
        <v>410</v>
      </c>
      <c r="J197" s="1075"/>
    </row>
    <row r="198" spans="1:10" ht="15.75" customHeight="1" thickBot="1" x14ac:dyDescent="0.3">
      <c r="A198" s="106" t="s">
        <v>411</v>
      </c>
      <c r="B198" s="107">
        <v>2017</v>
      </c>
      <c r="C198" s="107">
        <v>2018</v>
      </c>
      <c r="D198" s="107" t="s">
        <v>614</v>
      </c>
      <c r="E198" s="108" t="s">
        <v>413</v>
      </c>
      <c r="J198" s="1076"/>
    </row>
    <row r="199" spans="1:10" ht="15" customHeight="1" x14ac:dyDescent="0.25">
      <c r="A199" s="109" t="s">
        <v>414</v>
      </c>
      <c r="B199" s="110"/>
      <c r="C199" s="110"/>
      <c r="D199" s="110"/>
      <c r="E199" s="111">
        <f t="shared" ref="E199:E204" si="12">SUM(B199:D199)</f>
        <v>0</v>
      </c>
      <c r="J199" s="1076"/>
    </row>
    <row r="200" spans="1:10" x14ac:dyDescent="0.25">
      <c r="A200" s="112" t="s">
        <v>415</v>
      </c>
      <c r="B200" s="113">
        <v>100500</v>
      </c>
      <c r="C200" s="113">
        <v>49500</v>
      </c>
      <c r="D200" s="113"/>
      <c r="E200" s="114">
        <f t="shared" si="12"/>
        <v>150000</v>
      </c>
    </row>
    <row r="201" spans="1:10" x14ac:dyDescent="0.25">
      <c r="A201" s="112" t="s">
        <v>416</v>
      </c>
      <c r="B201" s="113"/>
      <c r="C201" s="113"/>
      <c r="D201" s="113"/>
      <c r="E201" s="114">
        <f t="shared" si="12"/>
        <v>0</v>
      </c>
    </row>
    <row r="202" spans="1:10" x14ac:dyDescent="0.25">
      <c r="A202" s="112" t="s">
        <v>417</v>
      </c>
      <c r="B202" s="113"/>
      <c r="C202" s="113"/>
      <c r="D202" s="113"/>
      <c r="E202" s="114">
        <f t="shared" si="12"/>
        <v>0</v>
      </c>
    </row>
    <row r="203" spans="1:10" x14ac:dyDescent="0.25">
      <c r="A203" s="112" t="s">
        <v>418</v>
      </c>
      <c r="B203" s="113"/>
      <c r="C203" s="113"/>
      <c r="D203" s="113"/>
      <c r="E203" s="114">
        <f t="shared" si="12"/>
        <v>0</v>
      </c>
    </row>
    <row r="204" spans="1:10" ht="15.75" thickBot="1" x14ac:dyDescent="0.3">
      <c r="A204" s="115"/>
      <c r="B204" s="116"/>
      <c r="C204" s="116"/>
      <c r="D204" s="116"/>
      <c r="E204" s="114">
        <f t="shared" si="12"/>
        <v>0</v>
      </c>
    </row>
    <row r="205" spans="1:10" ht="15.75" thickBot="1" x14ac:dyDescent="0.3">
      <c r="A205" s="117" t="s">
        <v>411</v>
      </c>
      <c r="B205" s="118">
        <f>B199+SUM(B200:B204)</f>
        <v>100500</v>
      </c>
      <c r="C205" s="118">
        <f>C199+SUM(C200:C204)</f>
        <v>49500</v>
      </c>
      <c r="D205" s="118">
        <f>D199+SUM(D200:D204)</f>
        <v>0</v>
      </c>
      <c r="E205" s="119">
        <f>E199+SUM(E200:E204)</f>
        <v>150000</v>
      </c>
    </row>
    <row r="206" spans="1:10" ht="15.75" thickBot="1" x14ac:dyDescent="0.3">
      <c r="A206" s="120"/>
      <c r="B206" s="120"/>
      <c r="C206" s="120"/>
      <c r="D206" s="120"/>
      <c r="E206" s="120"/>
    </row>
    <row r="207" spans="1:10" ht="15.75" thickBot="1" x14ac:dyDescent="0.3">
      <c r="A207" s="106" t="s">
        <v>419</v>
      </c>
      <c r="B207" s="107">
        <v>2017</v>
      </c>
      <c r="C207" s="107">
        <v>2018</v>
      </c>
      <c r="D207" s="107" t="s">
        <v>614</v>
      </c>
      <c r="E207" s="108" t="s">
        <v>413</v>
      </c>
    </row>
    <row r="208" spans="1:10" x14ac:dyDescent="0.25">
      <c r="A208" s="109" t="s">
        <v>420</v>
      </c>
      <c r="B208" s="110"/>
      <c r="C208" s="110"/>
      <c r="D208" s="110"/>
      <c r="E208" s="111">
        <f t="shared" ref="E208:E214" si="13">SUM(B208:D208)</f>
        <v>0</v>
      </c>
    </row>
    <row r="209" spans="1:5" x14ac:dyDescent="0.25">
      <c r="A209" s="121" t="s">
        <v>421</v>
      </c>
      <c r="B209" s="113">
        <v>88296</v>
      </c>
      <c r="C209" s="113"/>
      <c r="D209" s="113"/>
      <c r="E209" s="114">
        <f t="shared" si="13"/>
        <v>88296</v>
      </c>
    </row>
    <row r="210" spans="1:5" x14ac:dyDescent="0.25">
      <c r="A210" s="112" t="s">
        <v>422</v>
      </c>
      <c r="B210" s="113">
        <v>12204</v>
      </c>
      <c r="C210" s="113">
        <v>49500</v>
      </c>
      <c r="D210" s="113"/>
      <c r="E210" s="114">
        <f t="shared" si="13"/>
        <v>61704</v>
      </c>
    </row>
    <row r="211" spans="1:5" x14ac:dyDescent="0.25">
      <c r="A211" s="112" t="s">
        <v>423</v>
      </c>
      <c r="B211" s="113"/>
      <c r="C211" s="113"/>
      <c r="D211" s="113"/>
      <c r="E211" s="114">
        <f t="shared" si="13"/>
        <v>0</v>
      </c>
    </row>
    <row r="212" spans="1:5" x14ac:dyDescent="0.25">
      <c r="A212" s="122"/>
      <c r="B212" s="113"/>
      <c r="C212" s="113"/>
      <c r="D212" s="113"/>
      <c r="E212" s="114">
        <f t="shared" si="13"/>
        <v>0</v>
      </c>
    </row>
    <row r="213" spans="1:5" x14ac:dyDescent="0.25">
      <c r="A213" s="122"/>
      <c r="B213" s="113"/>
      <c r="C213" s="113"/>
      <c r="D213" s="113"/>
      <c r="E213" s="114">
        <f t="shared" si="13"/>
        <v>0</v>
      </c>
    </row>
    <row r="214" spans="1:5" ht="15.75" thickBot="1" x14ac:dyDescent="0.3">
      <c r="A214" s="115"/>
      <c r="B214" s="123"/>
      <c r="C214" s="123"/>
      <c r="D214" s="123"/>
      <c r="E214" s="124">
        <f t="shared" si="13"/>
        <v>0</v>
      </c>
    </row>
    <row r="215" spans="1:5" ht="15.75" thickBot="1" x14ac:dyDescent="0.3">
      <c r="A215" s="117" t="s">
        <v>424</v>
      </c>
      <c r="B215" s="118">
        <f>SUM(B208:B214)</f>
        <v>100500</v>
      </c>
      <c r="C215" s="118">
        <f>SUM(C208:C214)</f>
        <v>49500</v>
      </c>
      <c r="D215" s="118">
        <f>SUM(D208:D214)</f>
        <v>0</v>
      </c>
      <c r="E215" s="119">
        <f>SUM(E208:E214)</f>
        <v>150000</v>
      </c>
    </row>
    <row r="216" spans="1:5" ht="15.75" x14ac:dyDescent="0.3">
      <c r="A216" s="125"/>
      <c r="B216" s="125"/>
      <c r="C216" s="125"/>
      <c r="D216" s="125"/>
      <c r="E216" s="125"/>
    </row>
    <row r="217" spans="1:5" x14ac:dyDescent="0.25">
      <c r="A217" s="1640" t="s">
        <v>641</v>
      </c>
      <c r="B217" s="1640"/>
      <c r="C217" s="1640"/>
      <c r="D217" s="1640"/>
      <c r="E217" s="1640"/>
    </row>
    <row r="218" spans="1:5" ht="16.5" thickBot="1" x14ac:dyDescent="0.35">
      <c r="A218" s="125"/>
      <c r="B218" s="125"/>
      <c r="C218" s="125"/>
      <c r="D218" s="125"/>
      <c r="E218" s="125"/>
    </row>
    <row r="219" spans="1:5" ht="16.5" thickBot="1" x14ac:dyDescent="0.35">
      <c r="A219" s="1641" t="s">
        <v>425</v>
      </c>
      <c r="B219" s="1641"/>
      <c r="C219" s="1641"/>
      <c r="D219" s="1642" t="s">
        <v>426</v>
      </c>
      <c r="E219" s="1642"/>
    </row>
    <row r="220" spans="1:5" ht="15.75" x14ac:dyDescent="0.3">
      <c r="A220" s="1643"/>
      <c r="B220" s="1643"/>
      <c r="C220" s="1643"/>
      <c r="D220" s="1644"/>
      <c r="E220" s="1644"/>
    </row>
    <row r="221" spans="1:5" ht="16.5" thickBot="1" x14ac:dyDescent="0.35">
      <c r="A221" s="1645"/>
      <c r="B221" s="1645"/>
      <c r="C221" s="1645"/>
      <c r="D221" s="1646"/>
      <c r="E221" s="1646"/>
    </row>
    <row r="222" spans="1:5" ht="16.5" thickBot="1" x14ac:dyDescent="0.35">
      <c r="A222" s="1635" t="s">
        <v>424</v>
      </c>
      <c r="B222" s="1635"/>
      <c r="C222" s="1635"/>
      <c r="D222" s="1636">
        <f>SUM(D220:E221)</f>
        <v>0</v>
      </c>
      <c r="E222" s="1636"/>
    </row>
    <row r="225" spans="1:5" ht="16.5" x14ac:dyDescent="0.3">
      <c r="A225" s="1" t="s">
        <v>755</v>
      </c>
      <c r="B225" s="99"/>
      <c r="C225" s="99"/>
      <c r="D225" s="99"/>
      <c r="E225" s="99"/>
    </row>
    <row r="226" spans="1:5" ht="15.75" x14ac:dyDescent="0.3">
      <c r="A226" s="101" t="s">
        <v>684</v>
      </c>
      <c r="B226" s="99"/>
      <c r="C226" s="99"/>
      <c r="D226" s="99"/>
      <c r="E226" s="99"/>
    </row>
    <row r="227" spans="1:5" ht="18" x14ac:dyDescent="0.25">
      <c r="A227" s="1637" t="s">
        <v>408</v>
      </c>
      <c r="B227" s="1637"/>
      <c r="C227" s="1637"/>
      <c r="D227" s="1637"/>
      <c r="E227" s="1637"/>
    </row>
    <row r="228" spans="1:5" x14ac:dyDescent="0.25">
      <c r="A228" s="1638" t="s">
        <v>409</v>
      </c>
      <c r="B228" s="1638"/>
      <c r="C228" s="1638"/>
      <c r="D228" s="1638"/>
      <c r="E228" s="1638"/>
    </row>
    <row r="229" spans="1:5" ht="16.5" thickBot="1" x14ac:dyDescent="0.35">
      <c r="A229" s="964" t="s">
        <v>675</v>
      </c>
      <c r="B229" s="1639" t="s">
        <v>685</v>
      </c>
      <c r="C229" s="1639"/>
      <c r="D229" s="1639"/>
      <c r="E229" s="1073" t="s">
        <v>410</v>
      </c>
    </row>
    <row r="230" spans="1:5" ht="15.75" thickBot="1" x14ac:dyDescent="0.3">
      <c r="A230" s="106" t="s">
        <v>411</v>
      </c>
      <c r="B230" s="107">
        <v>2017</v>
      </c>
      <c r="C230" s="107">
        <v>2018</v>
      </c>
      <c r="D230" s="107" t="s">
        <v>614</v>
      </c>
      <c r="E230" s="108" t="s">
        <v>413</v>
      </c>
    </row>
    <row r="231" spans="1:5" x14ac:dyDescent="0.25">
      <c r="A231" s="109" t="s">
        <v>414</v>
      </c>
      <c r="B231" s="110"/>
      <c r="C231" s="110"/>
      <c r="D231" s="110"/>
      <c r="E231" s="111">
        <f t="shared" ref="E231:E236" si="14">SUM(B231:D231)</f>
        <v>0</v>
      </c>
    </row>
    <row r="232" spans="1:5" x14ac:dyDescent="0.25">
      <c r="A232" s="112" t="s">
        <v>415</v>
      </c>
      <c r="B232" s="113">
        <v>43018</v>
      </c>
      <c r="C232" s="113"/>
      <c r="D232" s="113"/>
      <c r="E232" s="114">
        <f t="shared" si="14"/>
        <v>43018</v>
      </c>
    </row>
    <row r="233" spans="1:5" x14ac:dyDescent="0.25">
      <c r="A233" s="112" t="s">
        <v>416</v>
      </c>
      <c r="B233" s="113"/>
      <c r="C233" s="113"/>
      <c r="D233" s="113"/>
      <c r="E233" s="114">
        <f t="shared" si="14"/>
        <v>0</v>
      </c>
    </row>
    <row r="234" spans="1:5" x14ac:dyDescent="0.25">
      <c r="A234" s="112" t="s">
        <v>417</v>
      </c>
      <c r="B234" s="113"/>
      <c r="C234" s="113"/>
      <c r="D234" s="113"/>
      <c r="E234" s="114">
        <f t="shared" si="14"/>
        <v>0</v>
      </c>
    </row>
    <row r="235" spans="1:5" x14ac:dyDescent="0.25">
      <c r="A235" s="112" t="s">
        <v>418</v>
      </c>
      <c r="B235" s="113"/>
      <c r="C235" s="113"/>
      <c r="D235" s="113"/>
      <c r="E235" s="114">
        <f t="shared" si="14"/>
        <v>0</v>
      </c>
    </row>
    <row r="236" spans="1:5" ht="15.75" thickBot="1" x14ac:dyDescent="0.3">
      <c r="A236" s="115"/>
      <c r="B236" s="116"/>
      <c r="C236" s="116"/>
      <c r="D236" s="116"/>
      <c r="E236" s="114">
        <f t="shared" si="14"/>
        <v>0</v>
      </c>
    </row>
    <row r="237" spans="1:5" ht="15.75" thickBot="1" x14ac:dyDescent="0.3">
      <c r="A237" s="117" t="s">
        <v>411</v>
      </c>
      <c r="B237" s="118">
        <f>B231+SUM(B232:B236)</f>
        <v>43018</v>
      </c>
      <c r="C237" s="118">
        <f>C231+SUM(C232:C236)</f>
        <v>0</v>
      </c>
      <c r="D237" s="118">
        <f>D231+SUM(D232:D236)</f>
        <v>0</v>
      </c>
      <c r="E237" s="119">
        <f>E231+SUM(E232:E236)</f>
        <v>43018</v>
      </c>
    </row>
    <row r="238" spans="1:5" ht="15.75" thickBot="1" x14ac:dyDescent="0.3">
      <c r="A238" s="120"/>
      <c r="B238" s="120"/>
      <c r="C238" s="120"/>
      <c r="D238" s="120"/>
      <c r="E238" s="120"/>
    </row>
    <row r="239" spans="1:5" ht="15.75" thickBot="1" x14ac:dyDescent="0.3">
      <c r="A239" s="106" t="s">
        <v>419</v>
      </c>
      <c r="B239" s="107">
        <v>2017</v>
      </c>
      <c r="C239" s="107">
        <v>2018</v>
      </c>
      <c r="D239" s="107" t="s">
        <v>614</v>
      </c>
      <c r="E239" s="108" t="s">
        <v>413</v>
      </c>
    </row>
    <row r="240" spans="1:5" x14ac:dyDescent="0.25">
      <c r="A240" s="109" t="s">
        <v>420</v>
      </c>
      <c r="B240" s="110">
        <v>43018</v>
      </c>
      <c r="C240" s="110"/>
      <c r="D240" s="110"/>
      <c r="E240" s="111">
        <f t="shared" ref="E240:E246" si="15">SUM(B240:D240)</f>
        <v>43018</v>
      </c>
    </row>
    <row r="241" spans="1:5" x14ac:dyDescent="0.25">
      <c r="A241" s="121" t="s">
        <v>421</v>
      </c>
      <c r="B241" s="113"/>
      <c r="C241" s="113"/>
      <c r="D241" s="113"/>
      <c r="E241" s="114">
        <f t="shared" si="15"/>
        <v>0</v>
      </c>
    </row>
    <row r="242" spans="1:5" x14ac:dyDescent="0.25">
      <c r="A242" s="112" t="s">
        <v>422</v>
      </c>
      <c r="B242" s="113"/>
      <c r="C242" s="113"/>
      <c r="D242" s="113"/>
      <c r="E242" s="114">
        <f t="shared" si="15"/>
        <v>0</v>
      </c>
    </row>
    <row r="243" spans="1:5" x14ac:dyDescent="0.25">
      <c r="A243" s="112" t="s">
        <v>423</v>
      </c>
      <c r="B243" s="113"/>
      <c r="C243" s="113"/>
      <c r="D243" s="113"/>
      <c r="E243" s="114">
        <f t="shared" si="15"/>
        <v>0</v>
      </c>
    </row>
    <row r="244" spans="1:5" x14ac:dyDescent="0.25">
      <c r="A244" s="122"/>
      <c r="B244" s="113"/>
      <c r="C244" s="113"/>
      <c r="D244" s="113"/>
      <c r="E244" s="114">
        <f t="shared" si="15"/>
        <v>0</v>
      </c>
    </row>
    <row r="245" spans="1:5" x14ac:dyDescent="0.25">
      <c r="A245" s="122"/>
      <c r="B245" s="113"/>
      <c r="C245" s="113"/>
      <c r="D245" s="113"/>
      <c r="E245" s="114">
        <f t="shared" si="15"/>
        <v>0</v>
      </c>
    </row>
    <row r="246" spans="1:5" ht="15.75" thickBot="1" x14ac:dyDescent="0.3">
      <c r="A246" s="115"/>
      <c r="B246" s="123"/>
      <c r="C246" s="123"/>
      <c r="D246" s="123"/>
      <c r="E246" s="124">
        <f t="shared" si="15"/>
        <v>0</v>
      </c>
    </row>
    <row r="247" spans="1:5" ht="15.75" thickBot="1" x14ac:dyDescent="0.3">
      <c r="A247" s="117" t="s">
        <v>424</v>
      </c>
      <c r="B247" s="118">
        <f>SUM(B240:B246)</f>
        <v>43018</v>
      </c>
      <c r="C247" s="118">
        <f>SUM(C240:C246)</f>
        <v>0</v>
      </c>
      <c r="D247" s="118">
        <f>SUM(D240:D246)</f>
        <v>0</v>
      </c>
      <c r="E247" s="119">
        <f>SUM(E240:E246)</f>
        <v>43018</v>
      </c>
    </row>
    <row r="248" spans="1:5" ht="15.75" x14ac:dyDescent="0.3">
      <c r="A248" s="125"/>
      <c r="B248" s="125"/>
      <c r="C248" s="125"/>
      <c r="D248" s="125"/>
      <c r="E248" s="125"/>
    </row>
    <row r="249" spans="1:5" x14ac:dyDescent="0.25">
      <c r="A249" s="1640" t="s">
        <v>641</v>
      </c>
      <c r="B249" s="1640"/>
      <c r="C249" s="1640"/>
      <c r="D249" s="1640"/>
      <c r="E249" s="1640"/>
    </row>
    <row r="250" spans="1:5" ht="16.5" thickBot="1" x14ac:dyDescent="0.35">
      <c r="A250" s="125"/>
      <c r="B250" s="125"/>
      <c r="C250" s="125"/>
      <c r="D250" s="125"/>
      <c r="E250" s="125"/>
    </row>
    <row r="251" spans="1:5" ht="16.5" thickBot="1" x14ac:dyDescent="0.35">
      <c r="A251" s="1641" t="s">
        <v>425</v>
      </c>
      <c r="B251" s="1641"/>
      <c r="C251" s="1641"/>
      <c r="D251" s="1642" t="s">
        <v>426</v>
      </c>
      <c r="E251" s="1642"/>
    </row>
    <row r="252" spans="1:5" ht="15.75" x14ac:dyDescent="0.3">
      <c r="A252" s="1643"/>
      <c r="B252" s="1643"/>
      <c r="C252" s="1643"/>
      <c r="D252" s="1644"/>
      <c r="E252" s="1644"/>
    </row>
    <row r="253" spans="1:5" ht="16.5" thickBot="1" x14ac:dyDescent="0.35">
      <c r="A253" s="1645"/>
      <c r="B253" s="1645"/>
      <c r="C253" s="1645"/>
      <c r="D253" s="1646"/>
      <c r="E253" s="1646"/>
    </row>
    <row r="254" spans="1:5" ht="16.5" thickBot="1" x14ac:dyDescent="0.35">
      <c r="A254" s="1635" t="s">
        <v>424</v>
      </c>
      <c r="B254" s="1635"/>
      <c r="C254" s="1635"/>
      <c r="D254" s="1636">
        <f>SUM(D252:E253)</f>
        <v>0</v>
      </c>
      <c r="E254" s="1636"/>
    </row>
    <row r="258" spans="1:5" ht="16.5" x14ac:dyDescent="0.3">
      <c r="A258" s="1" t="s">
        <v>756</v>
      </c>
      <c r="B258" s="99"/>
      <c r="C258" s="99"/>
      <c r="D258" s="99"/>
      <c r="E258" s="99"/>
    </row>
    <row r="259" spans="1:5" ht="15.75" x14ac:dyDescent="0.3">
      <c r="A259" s="101" t="s">
        <v>739</v>
      </c>
      <c r="B259" s="99"/>
      <c r="C259" s="99"/>
      <c r="D259" s="99"/>
      <c r="E259" s="99"/>
    </row>
    <row r="260" spans="1:5" ht="18" x14ac:dyDescent="0.25">
      <c r="A260" s="1637" t="s">
        <v>408</v>
      </c>
      <c r="B260" s="1637"/>
      <c r="C260" s="1637"/>
      <c r="D260" s="1637"/>
      <c r="E260" s="1637"/>
    </row>
    <row r="261" spans="1:5" x14ac:dyDescent="0.25">
      <c r="A261" s="1638" t="s">
        <v>409</v>
      </c>
      <c r="B261" s="1638"/>
      <c r="C261" s="1638"/>
      <c r="D261" s="1638"/>
      <c r="E261" s="1638"/>
    </row>
    <row r="262" spans="1:5" ht="16.5" customHeight="1" thickBot="1" x14ac:dyDescent="0.35">
      <c r="A262" s="1423" t="s">
        <v>675</v>
      </c>
      <c r="B262" s="1639" t="s">
        <v>740</v>
      </c>
      <c r="C262" s="1639"/>
      <c r="D262" s="1639"/>
      <c r="E262" s="1073" t="s">
        <v>410</v>
      </c>
    </row>
    <row r="263" spans="1:5" ht="15.75" thickBot="1" x14ac:dyDescent="0.3">
      <c r="A263" s="106" t="s">
        <v>411</v>
      </c>
      <c r="B263" s="107">
        <v>2017</v>
      </c>
      <c r="C263" s="107">
        <v>2018</v>
      </c>
      <c r="D263" s="107" t="s">
        <v>614</v>
      </c>
      <c r="E263" s="108" t="s">
        <v>413</v>
      </c>
    </row>
    <row r="264" spans="1:5" x14ac:dyDescent="0.25">
      <c r="A264" s="109" t="s">
        <v>414</v>
      </c>
      <c r="B264" s="110"/>
      <c r="C264" s="110"/>
      <c r="D264" s="110"/>
      <c r="E264" s="111">
        <f t="shared" ref="E264:E269" si="16">SUM(B264:D264)</f>
        <v>0</v>
      </c>
    </row>
    <row r="265" spans="1:5" x14ac:dyDescent="0.25">
      <c r="A265" s="112" t="s">
        <v>415</v>
      </c>
      <c r="B265" s="113">
        <v>17500</v>
      </c>
      <c r="C265" s="113">
        <v>295405</v>
      </c>
      <c r="D265" s="113"/>
      <c r="E265" s="114">
        <f t="shared" si="16"/>
        <v>312905</v>
      </c>
    </row>
    <row r="266" spans="1:5" x14ac:dyDescent="0.25">
      <c r="A266" s="112" t="s">
        <v>416</v>
      </c>
      <c r="B266" s="113"/>
      <c r="C266" s="113"/>
      <c r="D266" s="113"/>
      <c r="E266" s="114">
        <f t="shared" si="16"/>
        <v>0</v>
      </c>
    </row>
    <row r="267" spans="1:5" x14ac:dyDescent="0.25">
      <c r="A267" s="112" t="s">
        <v>417</v>
      </c>
      <c r="B267" s="113"/>
      <c r="C267" s="113"/>
      <c r="D267" s="113"/>
      <c r="E267" s="114">
        <f t="shared" si="16"/>
        <v>0</v>
      </c>
    </row>
    <row r="268" spans="1:5" x14ac:dyDescent="0.25">
      <c r="A268" s="112" t="s">
        <v>418</v>
      </c>
      <c r="B268" s="113"/>
      <c r="C268" s="113"/>
      <c r="D268" s="113"/>
      <c r="E268" s="114">
        <f t="shared" si="16"/>
        <v>0</v>
      </c>
    </row>
    <row r="269" spans="1:5" ht="15.75" thickBot="1" x14ac:dyDescent="0.3">
      <c r="A269" s="115"/>
      <c r="B269" s="116"/>
      <c r="C269" s="116"/>
      <c r="D269" s="116"/>
      <c r="E269" s="114">
        <f t="shared" si="16"/>
        <v>0</v>
      </c>
    </row>
    <row r="270" spans="1:5" ht="15.75" thickBot="1" x14ac:dyDescent="0.3">
      <c r="A270" s="117" t="s">
        <v>411</v>
      </c>
      <c r="B270" s="118">
        <f>B264+SUM(B265:B269)</f>
        <v>17500</v>
      </c>
      <c r="C270" s="118">
        <f>C264+SUM(C265:C269)</f>
        <v>295405</v>
      </c>
      <c r="D270" s="118">
        <f>D264+SUM(D265:D269)</f>
        <v>0</v>
      </c>
      <c r="E270" s="119">
        <f>E264+SUM(E265:E269)</f>
        <v>312905</v>
      </c>
    </row>
    <row r="271" spans="1:5" ht="15.75" thickBot="1" x14ac:dyDescent="0.3">
      <c r="A271" s="120"/>
      <c r="B271" s="120"/>
      <c r="C271" s="120"/>
      <c r="D271" s="120"/>
      <c r="E271" s="120"/>
    </row>
    <row r="272" spans="1:5" ht="15.75" thickBot="1" x14ac:dyDescent="0.3">
      <c r="A272" s="106" t="s">
        <v>419</v>
      </c>
      <c r="B272" s="107">
        <v>2017</v>
      </c>
      <c r="C272" s="107">
        <v>2018</v>
      </c>
      <c r="D272" s="107" t="s">
        <v>614</v>
      </c>
      <c r="E272" s="108" t="s">
        <v>413</v>
      </c>
    </row>
    <row r="273" spans="1:5" x14ac:dyDescent="0.25">
      <c r="A273" s="109" t="s">
        <v>420</v>
      </c>
      <c r="B273" s="110"/>
      <c r="C273" s="110">
        <v>180236</v>
      </c>
      <c r="D273" s="110"/>
      <c r="E273" s="111">
        <f t="shared" ref="E273:E279" si="17">SUM(B273:D273)</f>
        <v>180236</v>
      </c>
    </row>
    <row r="274" spans="1:5" x14ac:dyDescent="0.25">
      <c r="A274" s="121" t="s">
        <v>421</v>
      </c>
      <c r="B274" s="113"/>
      <c r="C274" s="113">
        <v>5400</v>
      </c>
      <c r="D274" s="113"/>
      <c r="E274" s="114">
        <f t="shared" si="17"/>
        <v>5400</v>
      </c>
    </row>
    <row r="275" spans="1:5" x14ac:dyDescent="0.25">
      <c r="A275" s="112" t="s">
        <v>422</v>
      </c>
      <c r="B275" s="113">
        <v>17500</v>
      </c>
      <c r="C275" s="113">
        <v>109769</v>
      </c>
      <c r="D275" s="113"/>
      <c r="E275" s="114">
        <f t="shared" si="17"/>
        <v>127269</v>
      </c>
    </row>
    <row r="276" spans="1:5" x14ac:dyDescent="0.25">
      <c r="A276" s="112" t="s">
        <v>423</v>
      </c>
      <c r="B276" s="113"/>
      <c r="C276" s="113"/>
      <c r="D276" s="113"/>
      <c r="E276" s="114">
        <f t="shared" si="17"/>
        <v>0</v>
      </c>
    </row>
    <row r="277" spans="1:5" x14ac:dyDescent="0.25">
      <c r="A277" s="122"/>
      <c r="B277" s="113"/>
      <c r="C277" s="113"/>
      <c r="D277" s="113"/>
      <c r="E277" s="114">
        <f t="shared" si="17"/>
        <v>0</v>
      </c>
    </row>
    <row r="278" spans="1:5" x14ac:dyDescent="0.25">
      <c r="A278" s="122"/>
      <c r="B278" s="113"/>
      <c r="C278" s="113"/>
      <c r="D278" s="113"/>
      <c r="E278" s="114">
        <f t="shared" si="17"/>
        <v>0</v>
      </c>
    </row>
    <row r="279" spans="1:5" ht="15.75" thickBot="1" x14ac:dyDescent="0.3">
      <c r="A279" s="115"/>
      <c r="B279" s="123"/>
      <c r="C279" s="123"/>
      <c r="D279" s="123"/>
      <c r="E279" s="124">
        <f t="shared" si="17"/>
        <v>0</v>
      </c>
    </row>
    <row r="280" spans="1:5" ht="15.75" thickBot="1" x14ac:dyDescent="0.3">
      <c r="A280" s="117" t="s">
        <v>424</v>
      </c>
      <c r="B280" s="118">
        <f>SUM(B273:B279)</f>
        <v>17500</v>
      </c>
      <c r="C280" s="118">
        <f>SUM(C273:C279)</f>
        <v>295405</v>
      </c>
      <c r="D280" s="118">
        <f>SUM(D273:D279)</f>
        <v>0</v>
      </c>
      <c r="E280" s="119">
        <f>SUM(E273:E279)</f>
        <v>312905</v>
      </c>
    </row>
    <row r="281" spans="1:5" ht="15.75" x14ac:dyDescent="0.3">
      <c r="A281" s="125"/>
      <c r="B281" s="125"/>
      <c r="C281" s="125"/>
      <c r="D281" s="125"/>
      <c r="E281" s="125"/>
    </row>
    <row r="282" spans="1:5" x14ac:dyDescent="0.25">
      <c r="A282" s="1640" t="s">
        <v>641</v>
      </c>
      <c r="B282" s="1640"/>
      <c r="C282" s="1640"/>
      <c r="D282" s="1640"/>
      <c r="E282" s="1640"/>
    </row>
    <row r="283" spans="1:5" ht="16.5" thickBot="1" x14ac:dyDescent="0.35">
      <c r="A283" s="125"/>
      <c r="B283" s="125"/>
      <c r="C283" s="125"/>
      <c r="D283" s="125"/>
      <c r="E283" s="125"/>
    </row>
    <row r="284" spans="1:5" ht="16.5" thickBot="1" x14ac:dyDescent="0.35">
      <c r="A284" s="1641" t="s">
        <v>425</v>
      </c>
      <c r="B284" s="1641"/>
      <c r="C284" s="1641"/>
      <c r="D284" s="1642" t="s">
        <v>426</v>
      </c>
      <c r="E284" s="1642"/>
    </row>
    <row r="285" spans="1:5" ht="15.75" x14ac:dyDescent="0.3">
      <c r="A285" s="1643"/>
      <c r="B285" s="1643"/>
      <c r="C285" s="1643"/>
      <c r="D285" s="1644"/>
      <c r="E285" s="1644"/>
    </row>
    <row r="286" spans="1:5" ht="16.5" thickBot="1" x14ac:dyDescent="0.35">
      <c r="A286" s="1645"/>
      <c r="B286" s="1645"/>
      <c r="C286" s="1645"/>
      <c r="D286" s="1646"/>
      <c r="E286" s="1646"/>
    </row>
    <row r="287" spans="1:5" ht="16.5" thickBot="1" x14ac:dyDescent="0.35">
      <c r="A287" s="1635" t="s">
        <v>424</v>
      </c>
      <c r="B287" s="1635"/>
      <c r="C287" s="1635"/>
      <c r="D287" s="1636">
        <f>SUM(D285:E286)</f>
        <v>0</v>
      </c>
      <c r="E287" s="1636"/>
    </row>
  </sheetData>
  <sheetProtection selectLockedCells="1" selectUnlockedCells="1"/>
  <mergeCells count="109">
    <mergeCell ref="A285:C285"/>
    <mergeCell ref="D285:E285"/>
    <mergeCell ref="A286:C286"/>
    <mergeCell ref="D286:E286"/>
    <mergeCell ref="A287:C287"/>
    <mergeCell ref="D287:E287"/>
    <mergeCell ref="A260:E260"/>
    <mergeCell ref="A261:E261"/>
    <mergeCell ref="B262:D262"/>
    <mergeCell ref="A282:E282"/>
    <mergeCell ref="A284:C284"/>
    <mergeCell ref="D284:E284"/>
    <mergeCell ref="A195:E195"/>
    <mergeCell ref="A196:E196"/>
    <mergeCell ref="B197:D197"/>
    <mergeCell ref="A222:C222"/>
    <mergeCell ref="D222:E222"/>
    <mergeCell ref="A217:E217"/>
    <mergeCell ref="A219:C219"/>
    <mergeCell ref="D219:E219"/>
    <mergeCell ref="A220:C220"/>
    <mergeCell ref="D220:E220"/>
    <mergeCell ref="A221:C221"/>
    <mergeCell ref="D221:E221"/>
    <mergeCell ref="A156:C156"/>
    <mergeCell ref="D156:E156"/>
    <mergeCell ref="A155:C155"/>
    <mergeCell ref="A190:C190"/>
    <mergeCell ref="D190:E190"/>
    <mergeCell ref="A189:C189"/>
    <mergeCell ref="D189:E189"/>
    <mergeCell ref="A158:C158"/>
    <mergeCell ref="D158:E158"/>
    <mergeCell ref="A163:E163"/>
    <mergeCell ref="A164:E164"/>
    <mergeCell ref="B165:D165"/>
    <mergeCell ref="A185:E185"/>
    <mergeCell ref="A187:C187"/>
    <mergeCell ref="D187:E187"/>
    <mergeCell ref="A188:C188"/>
    <mergeCell ref="D188:E188"/>
    <mergeCell ref="A157:C157"/>
    <mergeCell ref="D157:E157"/>
    <mergeCell ref="D155:E155"/>
    <mergeCell ref="A131:E131"/>
    <mergeCell ref="A132:E132"/>
    <mergeCell ref="B133:D133"/>
    <mergeCell ref="A153:E153"/>
    <mergeCell ref="A91:C91"/>
    <mergeCell ref="D91:E91"/>
    <mergeCell ref="A92:C92"/>
    <mergeCell ref="D92:E92"/>
    <mergeCell ref="A93:C93"/>
    <mergeCell ref="D93:E93"/>
    <mergeCell ref="A94:C94"/>
    <mergeCell ref="D94:E94"/>
    <mergeCell ref="A99:E99"/>
    <mergeCell ref="A124:C124"/>
    <mergeCell ref="D124:E124"/>
    <mergeCell ref="A125:C125"/>
    <mergeCell ref="D125:E125"/>
    <mergeCell ref="A126:C126"/>
    <mergeCell ref="D126:E126"/>
    <mergeCell ref="A100:E100"/>
    <mergeCell ref="B101:D101"/>
    <mergeCell ref="A89:E89"/>
    <mergeCell ref="A61:C61"/>
    <mergeCell ref="A67:E67"/>
    <mergeCell ref="A68:E68"/>
    <mergeCell ref="B69:D69"/>
    <mergeCell ref="A62:C62"/>
    <mergeCell ref="D62:E62"/>
    <mergeCell ref="A121:E121"/>
    <mergeCell ref="A123:C123"/>
    <mergeCell ref="D123:E123"/>
    <mergeCell ref="A3:E3"/>
    <mergeCell ref="A4:E4"/>
    <mergeCell ref="A5:C5"/>
    <mergeCell ref="D5:E5"/>
    <mergeCell ref="A25:E25"/>
    <mergeCell ref="A35:E35"/>
    <mergeCell ref="A30:C30"/>
    <mergeCell ref="D30:E30"/>
    <mergeCell ref="D61:E61"/>
    <mergeCell ref="A36:E36"/>
    <mergeCell ref="A57:E57"/>
    <mergeCell ref="A59:C59"/>
    <mergeCell ref="A27:C27"/>
    <mergeCell ref="D27:E27"/>
    <mergeCell ref="A28:C28"/>
    <mergeCell ref="D28:E28"/>
    <mergeCell ref="A29:C29"/>
    <mergeCell ref="D29:E29"/>
    <mergeCell ref="D59:E59"/>
    <mergeCell ref="B37:D37"/>
    <mergeCell ref="A60:C60"/>
    <mergeCell ref="D60:E60"/>
    <mergeCell ref="A254:C254"/>
    <mergeCell ref="D254:E254"/>
    <mergeCell ref="A227:E227"/>
    <mergeCell ref="A228:E228"/>
    <mergeCell ref="B229:D229"/>
    <mergeCell ref="A249:E249"/>
    <mergeCell ref="A251:C251"/>
    <mergeCell ref="D251:E251"/>
    <mergeCell ref="A252:C252"/>
    <mergeCell ref="D252:E252"/>
    <mergeCell ref="A253:C253"/>
    <mergeCell ref="D253:E253"/>
  </mergeCells>
  <conditionalFormatting sqref="B13:D13 E16:E23 B23:D23 D30:E30 E7:E13">
    <cfRule type="cellIs" dxfId="8" priority="9" stopIfTrue="1" operator="equal">
      <formula>0</formula>
    </cfRule>
  </conditionalFormatting>
  <conditionalFormatting sqref="B45:D45 B55:D55 D62:E62 E39:E45 E48:E55">
    <cfRule type="cellIs" dxfId="7" priority="8" stopIfTrue="1" operator="equal">
      <formula>0</formula>
    </cfRule>
  </conditionalFormatting>
  <conditionalFormatting sqref="B77:D77 B87:D87 D94:E94 E71:E77 E80:E87">
    <cfRule type="cellIs" dxfId="6" priority="7" stopIfTrue="1" operator="equal">
      <formula>0</formula>
    </cfRule>
  </conditionalFormatting>
  <conditionalFormatting sqref="B109:D109 B119:D119 D126:E126 E103:E109 E112:E119">
    <cfRule type="cellIs" dxfId="5" priority="6" stopIfTrue="1" operator="equal">
      <formula>0</formula>
    </cfRule>
  </conditionalFormatting>
  <conditionalFormatting sqref="B141:D141 B151:D151 D158:E158 E135:E141 E144:E151">
    <cfRule type="cellIs" dxfId="4" priority="5" stopIfTrue="1" operator="equal">
      <formula>0</formula>
    </cfRule>
  </conditionalFormatting>
  <conditionalFormatting sqref="B173:D173 B183:D183 D190:E190 E167:E173 E176:E183">
    <cfRule type="cellIs" dxfId="3" priority="4" stopIfTrue="1" operator="equal">
      <formula>0</formula>
    </cfRule>
  </conditionalFormatting>
  <conditionalFormatting sqref="B205:D205 B215:D215 D222:E222 E199:E205 E208:E215">
    <cfRule type="cellIs" dxfId="2" priority="3" stopIfTrue="1" operator="equal">
      <formula>0</formula>
    </cfRule>
  </conditionalFormatting>
  <conditionalFormatting sqref="B237:D237 B247:D247 D254:E254 E231:E237 E240:E247">
    <cfRule type="cellIs" dxfId="1" priority="2" stopIfTrue="1" operator="equal">
      <formula>0</formula>
    </cfRule>
  </conditionalFormatting>
  <conditionalFormatting sqref="B270:D270 B280:D280 D287:E287 E264:E270 E273:E280">
    <cfRule type="cellIs" dxfId="0" priority="1" stopIfTrue="1" operator="equal">
      <formula>0</formula>
    </cfRule>
  </conditionalFormatting>
  <pageMargins left="0.7" right="0.7" top="0.75" bottom="0.75" header="0.51180555555555551" footer="0.51180555555555551"/>
  <pageSetup paperSize="9" scale="98" firstPageNumber="0" fitToHeight="0" orientation="portrait" horizontalDpi="300" verticalDpi="300" r:id="rId1"/>
  <headerFooter alignWithMargins="0"/>
  <rowBreaks count="8" manualBreakCount="8">
    <brk id="32" max="16383" man="1"/>
    <brk id="64" max="16383" man="1"/>
    <brk id="96" max="16383" man="1"/>
    <brk id="128" max="16383" man="1"/>
    <brk id="160" max="16383" man="1"/>
    <brk id="192" max="16383" man="1"/>
    <brk id="224" max="16383" man="1"/>
    <brk id="2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zoomScaleSheetLayoutView="100" workbookViewId="0"/>
  </sheetViews>
  <sheetFormatPr defaultRowHeight="15" x14ac:dyDescent="0.3"/>
  <cols>
    <col min="1" max="2" width="4" style="619" customWidth="1"/>
    <col min="3" max="3" width="50.5703125" style="620" customWidth="1"/>
    <col min="4" max="4" width="5.5703125" style="621" customWidth="1"/>
    <col min="5" max="6" width="15.5703125" style="622" customWidth="1"/>
    <col min="7" max="7" width="15.5703125" style="623" customWidth="1"/>
    <col min="8" max="8" width="15.5703125" style="622" customWidth="1"/>
    <col min="9" max="9" width="15.5703125" style="612" customWidth="1"/>
    <col min="10" max="16384" width="9.140625" style="612"/>
  </cols>
  <sheetData>
    <row r="1" spans="1:9" s="611" customFormat="1" ht="21.95" customHeight="1" x14ac:dyDescent="0.25">
      <c r="A1" s="611" t="s">
        <v>757</v>
      </c>
      <c r="D1" s="608"/>
      <c r="E1" s="608"/>
      <c r="F1" s="609"/>
      <c r="G1" s="610"/>
      <c r="H1" s="609"/>
    </row>
    <row r="2" spans="1:9" s="611" customFormat="1" ht="21.95" customHeight="1" x14ac:dyDescent="0.25">
      <c r="A2" s="611" t="s">
        <v>637</v>
      </c>
      <c r="D2" s="608"/>
      <c r="E2" s="608"/>
      <c r="F2" s="609"/>
      <c r="G2" s="610"/>
      <c r="H2" s="609"/>
    </row>
    <row r="3" spans="1:9" x14ac:dyDescent="0.3">
      <c r="A3" s="1650" t="s">
        <v>4</v>
      </c>
      <c r="B3" s="1650"/>
      <c r="C3" s="1650"/>
      <c r="D3" s="1650"/>
      <c r="E3" s="1650"/>
      <c r="F3" s="1650"/>
      <c r="G3" s="1650"/>
      <c r="H3" s="1650"/>
    </row>
    <row r="4" spans="1:9" x14ac:dyDescent="0.3">
      <c r="A4" s="1649" t="s">
        <v>608</v>
      </c>
      <c r="B4" s="1649"/>
      <c r="C4" s="1649"/>
      <c r="D4" s="1649"/>
      <c r="E4" s="1649"/>
      <c r="F4" s="1649"/>
      <c r="G4" s="1649"/>
      <c r="H4" s="1649"/>
    </row>
    <row r="5" spans="1:9" s="533" customFormat="1" ht="15.75" thickBot="1" x14ac:dyDescent="0.35">
      <c r="A5" s="540" t="s">
        <v>259</v>
      </c>
      <c r="B5" s="541" t="s">
        <v>260</v>
      </c>
      <c r="C5" s="541" t="s">
        <v>261</v>
      </c>
      <c r="D5" s="613" t="s">
        <v>262</v>
      </c>
      <c r="E5" s="541" t="s">
        <v>263</v>
      </c>
      <c r="F5" s="541" t="s">
        <v>264</v>
      </c>
      <c r="G5" s="541" t="s">
        <v>265</v>
      </c>
      <c r="H5" s="541" t="s">
        <v>266</v>
      </c>
      <c r="I5" s="541" t="s">
        <v>267</v>
      </c>
    </row>
    <row r="6" spans="1:9" s="532" customFormat="1" ht="75" customHeight="1" thickBot="1" x14ac:dyDescent="0.35">
      <c r="A6" s="542" t="s">
        <v>0</v>
      </c>
      <c r="B6" s="543" t="s">
        <v>1</v>
      </c>
      <c r="C6" s="544" t="s">
        <v>2</v>
      </c>
      <c r="D6" s="545" t="s">
        <v>447</v>
      </c>
      <c r="E6" s="614" t="s">
        <v>463</v>
      </c>
      <c r="F6" s="614" t="s">
        <v>464</v>
      </c>
      <c r="G6" s="614" t="s">
        <v>465</v>
      </c>
      <c r="H6" s="615" t="s">
        <v>466</v>
      </c>
      <c r="I6" s="1248" t="s">
        <v>413</v>
      </c>
    </row>
    <row r="7" spans="1:9" s="532" customFormat="1" x14ac:dyDescent="0.3">
      <c r="A7" s="547"/>
      <c r="B7" s="548"/>
      <c r="C7" s="549" t="s">
        <v>467</v>
      </c>
      <c r="D7" s="550"/>
      <c r="E7" s="551"/>
      <c r="F7" s="551"/>
      <c r="G7" s="551"/>
      <c r="H7" s="616"/>
      <c r="I7" s="1157"/>
    </row>
    <row r="8" spans="1:9" s="532" customFormat="1" ht="18" customHeight="1" x14ac:dyDescent="0.3">
      <c r="A8" s="552"/>
      <c r="B8" s="553"/>
      <c r="C8" s="554" t="s">
        <v>609</v>
      </c>
      <c r="D8" s="555"/>
      <c r="E8" s="556">
        <f>20000/1.27</f>
        <v>15748.031496062991</v>
      </c>
      <c r="F8" s="556"/>
      <c r="G8" s="556"/>
      <c r="H8" s="617">
        <f>E8*0.27</f>
        <v>4251.9685039370079</v>
      </c>
      <c r="I8" s="1158">
        <f>SUM(E8:H8)</f>
        <v>20000</v>
      </c>
    </row>
    <row r="9" spans="1:9" s="532" customFormat="1" ht="18" customHeight="1" x14ac:dyDescent="0.3">
      <c r="A9" s="552"/>
      <c r="B9" s="553"/>
      <c r="C9" s="559" t="s">
        <v>610</v>
      </c>
      <c r="D9" s="560"/>
      <c r="E9" s="561">
        <v>203299</v>
      </c>
      <c r="F9" s="562"/>
      <c r="G9" s="562"/>
      <c r="H9" s="583">
        <v>54891</v>
      </c>
      <c r="I9" s="1158">
        <f>SUM(E9:H9)</f>
        <v>258190</v>
      </c>
    </row>
    <row r="10" spans="1:9" s="532" customFormat="1" ht="18" customHeight="1" x14ac:dyDescent="0.3">
      <c r="A10" s="552"/>
      <c r="B10" s="553"/>
      <c r="C10" s="554"/>
      <c r="D10" s="555"/>
      <c r="E10" s="556"/>
      <c r="F10" s="556"/>
      <c r="G10" s="556"/>
      <c r="H10" s="617"/>
      <c r="I10" s="1249"/>
    </row>
    <row r="11" spans="1:9" s="532" customFormat="1" ht="18" customHeight="1" x14ac:dyDescent="0.3">
      <c r="A11" s="552"/>
      <c r="B11" s="553"/>
      <c r="C11" s="554"/>
      <c r="D11" s="555"/>
      <c r="E11" s="556"/>
      <c r="F11" s="556"/>
      <c r="G11" s="556"/>
      <c r="H11" s="617"/>
      <c r="I11" s="1249"/>
    </row>
    <row r="12" spans="1:9" s="532" customFormat="1" ht="18" customHeight="1" thickBot="1" x14ac:dyDescent="0.35">
      <c r="A12" s="552"/>
      <c r="B12" s="553"/>
      <c r="C12" s="567"/>
      <c r="D12" s="555"/>
      <c r="E12" s="562"/>
      <c r="F12" s="562"/>
      <c r="G12" s="562"/>
      <c r="H12" s="583"/>
      <c r="I12" s="1162"/>
    </row>
    <row r="13" spans="1:9" s="573" customFormat="1" ht="24" customHeight="1" thickTop="1" thickBot="1" x14ac:dyDescent="0.35">
      <c r="A13" s="568"/>
      <c r="B13" s="569"/>
      <c r="C13" s="570" t="s">
        <v>468</v>
      </c>
      <c r="D13" s="571"/>
      <c r="E13" s="572">
        <f>SUM(E8:E12)</f>
        <v>219047.03149606299</v>
      </c>
      <c r="F13" s="572">
        <f>SUM(F8:F12)</f>
        <v>0</v>
      </c>
      <c r="G13" s="572">
        <f>SUM(G8:G12)</f>
        <v>0</v>
      </c>
      <c r="H13" s="618">
        <f>SUM(H8:H12)</f>
        <v>59142.968503937009</v>
      </c>
      <c r="I13" s="1160">
        <f>SUM(I8:I12)</f>
        <v>278190</v>
      </c>
    </row>
    <row r="14" spans="1:9" s="580" customFormat="1" ht="18" customHeight="1" thickTop="1" x14ac:dyDescent="0.3">
      <c r="A14" s="574"/>
      <c r="B14" s="575"/>
      <c r="C14" s="576" t="s">
        <v>469</v>
      </c>
      <c r="D14" s="577"/>
      <c r="E14" s="578"/>
      <c r="F14" s="578"/>
      <c r="G14" s="578"/>
      <c r="H14" s="579"/>
      <c r="I14" s="1161"/>
    </row>
    <row r="15" spans="1:9" s="532" customFormat="1" ht="18" customHeight="1" x14ac:dyDescent="0.3">
      <c r="A15" s="552"/>
      <c r="B15" s="553"/>
      <c r="C15" s="581"/>
      <c r="D15" s="582"/>
      <c r="E15" s="562">
        <v>0</v>
      </c>
      <c r="F15" s="562">
        <v>0</v>
      </c>
      <c r="G15" s="562">
        <v>0</v>
      </c>
      <c r="H15" s="583">
        <v>0</v>
      </c>
      <c r="I15" s="1162">
        <f>SUM(E15:H15)</f>
        <v>0</v>
      </c>
    </row>
    <row r="16" spans="1:9" s="586" customFormat="1" ht="18" customHeight="1" x14ac:dyDescent="0.3">
      <c r="A16" s="552"/>
      <c r="B16" s="553"/>
      <c r="C16" s="584"/>
      <c r="D16" s="555"/>
      <c r="E16" s="562"/>
      <c r="F16" s="562"/>
      <c r="G16" s="562"/>
      <c r="H16" s="583"/>
      <c r="I16" s="1162"/>
    </row>
    <row r="17" spans="1:9" s="532" customFormat="1" ht="18" customHeight="1" thickBot="1" x14ac:dyDescent="0.35">
      <c r="A17" s="552"/>
      <c r="B17" s="553"/>
      <c r="C17" s="587"/>
      <c r="D17" s="588"/>
      <c r="E17" s="588"/>
      <c r="F17" s="588"/>
      <c r="G17" s="589"/>
      <c r="H17" s="589"/>
      <c r="I17" s="1163"/>
    </row>
    <row r="18" spans="1:9" s="573" customFormat="1" ht="24" customHeight="1" thickTop="1" thickBot="1" x14ac:dyDescent="0.35">
      <c r="A18" s="568"/>
      <c r="B18" s="569"/>
      <c r="C18" s="570" t="s">
        <v>691</v>
      </c>
      <c r="D18" s="571"/>
      <c r="E18" s="572">
        <f>SUM(E15:E17)</f>
        <v>0</v>
      </c>
      <c r="F18" s="572">
        <f>SUM(F15:F17)</f>
        <v>0</v>
      </c>
      <c r="G18" s="572">
        <f>SUM(G15:G17)</f>
        <v>0</v>
      </c>
      <c r="H18" s="618">
        <f>SUM(H15:H17)</f>
        <v>0</v>
      </c>
      <c r="I18" s="1160">
        <f>SUM(I15:I17)</f>
        <v>0</v>
      </c>
    </row>
    <row r="19" spans="1:9" s="573" customFormat="1" ht="24" customHeight="1" thickTop="1" thickBot="1" x14ac:dyDescent="0.35">
      <c r="A19" s="594"/>
      <c r="B19" s="595"/>
      <c r="C19" s="596" t="s">
        <v>470</v>
      </c>
      <c r="D19" s="597"/>
      <c r="E19" s="598">
        <f>E13+E18</f>
        <v>219047.03149606299</v>
      </c>
      <c r="F19" s="598">
        <f>F13+F18</f>
        <v>0</v>
      </c>
      <c r="G19" s="598">
        <f>G13+G18</f>
        <v>0</v>
      </c>
      <c r="H19" s="599">
        <f>H13+H18</f>
        <v>59142.968503937009</v>
      </c>
      <c r="I19" s="1164">
        <f>I13+I18</f>
        <v>278190</v>
      </c>
    </row>
    <row r="21" spans="1:9" ht="30" customHeight="1" x14ac:dyDescent="0.3"/>
    <row r="22" spans="1:9" ht="30" customHeight="1" x14ac:dyDescent="0.3"/>
    <row r="27" spans="1:9" ht="20.100000000000001" customHeight="1" x14ac:dyDescent="0.3"/>
    <row r="29" spans="1:9" ht="20.100000000000001" customHeight="1" x14ac:dyDescent="0.3"/>
    <row r="31" spans="1:9" ht="20.100000000000001" customHeight="1" x14ac:dyDescent="0.3"/>
    <row r="33" spans="1:8" ht="20.100000000000001" customHeight="1" x14ac:dyDescent="0.3"/>
    <row r="35" spans="1:8" ht="20.100000000000001" customHeight="1" x14ac:dyDescent="0.3">
      <c r="A35" s="612"/>
      <c r="B35" s="612"/>
      <c r="C35" s="612"/>
      <c r="D35" s="612"/>
      <c r="E35" s="612"/>
      <c r="F35" s="612"/>
      <c r="G35" s="612"/>
      <c r="H35" s="612"/>
    </row>
    <row r="37" spans="1:8" ht="20.100000000000001" customHeight="1" x14ac:dyDescent="0.3">
      <c r="A37" s="612"/>
      <c r="B37" s="612"/>
      <c r="C37" s="612"/>
      <c r="D37" s="612"/>
      <c r="E37" s="612"/>
      <c r="F37" s="612"/>
      <c r="G37" s="612"/>
      <c r="H37" s="612"/>
    </row>
    <row r="40" spans="1:8" ht="20.100000000000001" customHeight="1" x14ac:dyDescent="0.3">
      <c r="A40" s="612"/>
      <c r="B40" s="612"/>
      <c r="C40" s="612"/>
      <c r="D40" s="612"/>
      <c r="E40" s="612"/>
      <c r="F40" s="612"/>
      <c r="G40" s="612"/>
      <c r="H40" s="612"/>
    </row>
    <row r="42" spans="1:8" ht="20.100000000000001" customHeight="1" x14ac:dyDescent="0.3">
      <c r="A42" s="612"/>
      <c r="B42" s="612"/>
      <c r="C42" s="612"/>
      <c r="D42" s="612"/>
      <c r="E42" s="612"/>
      <c r="F42" s="612"/>
      <c r="G42" s="612"/>
      <c r="H42" s="612"/>
    </row>
    <row r="44" spans="1:8" ht="20.100000000000001" customHeight="1" x14ac:dyDescent="0.3">
      <c r="A44" s="612"/>
      <c r="B44" s="612"/>
      <c r="C44" s="612"/>
      <c r="D44" s="612"/>
      <c r="E44" s="612"/>
      <c r="F44" s="612"/>
      <c r="G44" s="612"/>
      <c r="H44" s="612"/>
    </row>
    <row r="45" spans="1:8" ht="20.100000000000001" customHeight="1" x14ac:dyDescent="0.3">
      <c r="A45" s="612"/>
      <c r="B45" s="612"/>
      <c r="C45" s="612"/>
      <c r="D45" s="612"/>
      <c r="E45" s="612"/>
      <c r="F45" s="612"/>
      <c r="G45" s="612"/>
      <c r="H45" s="612"/>
    </row>
    <row r="47" spans="1:8" ht="20.100000000000001" customHeight="1" x14ac:dyDescent="0.3">
      <c r="A47" s="612"/>
      <c r="B47" s="612"/>
      <c r="C47" s="612"/>
      <c r="D47" s="612"/>
      <c r="E47" s="612"/>
      <c r="F47" s="612"/>
      <c r="G47" s="612"/>
      <c r="H47" s="612"/>
    </row>
    <row r="50" spans="1:8" ht="20.100000000000001" customHeight="1" x14ac:dyDescent="0.3">
      <c r="A50" s="612"/>
      <c r="B50" s="612"/>
      <c r="C50" s="612"/>
      <c r="D50" s="612"/>
      <c r="E50" s="612"/>
      <c r="F50" s="612"/>
      <c r="G50" s="612"/>
      <c r="H50" s="612"/>
    </row>
    <row r="52" spans="1:8" ht="20.100000000000001" customHeight="1" x14ac:dyDescent="0.3">
      <c r="A52" s="612"/>
      <c r="B52" s="612"/>
      <c r="C52" s="612"/>
      <c r="D52" s="612"/>
      <c r="E52" s="612"/>
      <c r="F52" s="612"/>
      <c r="G52" s="612"/>
      <c r="H52" s="612"/>
    </row>
    <row r="54" spans="1:8" ht="20.100000000000001" customHeight="1" x14ac:dyDescent="0.3">
      <c r="A54" s="612"/>
      <c r="B54" s="612"/>
      <c r="C54" s="612"/>
      <c r="D54" s="612"/>
      <c r="E54" s="612"/>
      <c r="F54" s="612"/>
      <c r="G54" s="612"/>
      <c r="H54" s="612"/>
    </row>
    <row r="56" spans="1:8" ht="20.100000000000001" customHeight="1" x14ac:dyDescent="0.3">
      <c r="A56" s="612"/>
      <c r="B56" s="612"/>
      <c r="C56" s="612"/>
      <c r="D56" s="612"/>
      <c r="E56" s="612"/>
      <c r="F56" s="612"/>
      <c r="G56" s="612"/>
      <c r="H56" s="612"/>
    </row>
    <row r="58" spans="1:8" ht="20.100000000000001" customHeight="1" x14ac:dyDescent="0.3">
      <c r="A58" s="612"/>
      <c r="B58" s="612"/>
      <c r="C58" s="612"/>
      <c r="D58" s="612"/>
      <c r="E58" s="612"/>
      <c r="F58" s="612"/>
      <c r="G58" s="612"/>
      <c r="H58" s="612"/>
    </row>
    <row r="61" spans="1:8" ht="20.100000000000001" customHeight="1" x14ac:dyDescent="0.3">
      <c r="A61" s="612"/>
      <c r="B61" s="612"/>
      <c r="C61" s="612"/>
      <c r="D61" s="612"/>
      <c r="E61" s="612"/>
      <c r="F61" s="612"/>
      <c r="G61" s="612"/>
      <c r="H61" s="612"/>
    </row>
    <row r="63" spans="1:8" ht="20.100000000000001" customHeight="1" x14ac:dyDescent="0.3">
      <c r="A63" s="612"/>
      <c r="B63" s="612"/>
      <c r="C63" s="612"/>
      <c r="D63" s="612"/>
      <c r="E63" s="612"/>
      <c r="F63" s="612"/>
      <c r="G63" s="612"/>
      <c r="H63" s="612"/>
    </row>
    <row r="66" spans="1:8" ht="20.100000000000001" customHeight="1" x14ac:dyDescent="0.3">
      <c r="A66" s="612"/>
      <c r="B66" s="612"/>
      <c r="C66" s="612"/>
      <c r="D66" s="612"/>
      <c r="E66" s="612"/>
      <c r="F66" s="612"/>
      <c r="G66" s="612"/>
      <c r="H66" s="612"/>
    </row>
    <row r="70" spans="1:8" ht="20.100000000000001" customHeight="1" x14ac:dyDescent="0.3">
      <c r="A70" s="612"/>
      <c r="B70" s="612"/>
      <c r="C70" s="612"/>
      <c r="D70" s="612"/>
      <c r="E70" s="612"/>
      <c r="F70" s="612"/>
      <c r="G70" s="612"/>
      <c r="H70" s="612"/>
    </row>
    <row r="72" spans="1:8" ht="20.100000000000001" customHeight="1" x14ac:dyDescent="0.3">
      <c r="A72" s="612"/>
      <c r="B72" s="612"/>
      <c r="C72" s="612"/>
      <c r="D72" s="612"/>
      <c r="E72" s="612"/>
      <c r="F72" s="612"/>
      <c r="G72" s="612"/>
      <c r="H72" s="612"/>
    </row>
    <row r="74" spans="1:8" ht="20.100000000000001" customHeight="1" x14ac:dyDescent="0.3">
      <c r="A74" s="612"/>
      <c r="B74" s="612"/>
      <c r="C74" s="612"/>
      <c r="D74" s="612"/>
      <c r="E74" s="612"/>
      <c r="F74" s="612"/>
      <c r="G74" s="612"/>
      <c r="H74" s="612"/>
    </row>
    <row r="76" spans="1:8" ht="20.100000000000001" customHeight="1" x14ac:dyDescent="0.3">
      <c r="A76" s="612"/>
      <c r="B76" s="612"/>
      <c r="C76" s="612"/>
      <c r="D76" s="612"/>
      <c r="E76" s="612"/>
      <c r="F76" s="612"/>
      <c r="G76" s="612"/>
      <c r="H76" s="612"/>
    </row>
    <row r="77" spans="1:8" ht="15" customHeight="1" x14ac:dyDescent="0.3">
      <c r="A77" s="612"/>
      <c r="B77" s="612"/>
      <c r="C77" s="612"/>
      <c r="D77" s="612"/>
      <c r="E77" s="612"/>
      <c r="F77" s="612"/>
      <c r="G77" s="612"/>
      <c r="H77" s="612"/>
    </row>
    <row r="78" spans="1:8" ht="20.100000000000001" customHeight="1" x14ac:dyDescent="0.3">
      <c r="A78" s="612"/>
      <c r="B78" s="612"/>
      <c r="C78" s="612"/>
      <c r="D78" s="612"/>
      <c r="E78" s="612"/>
      <c r="F78" s="612"/>
      <c r="G78" s="612"/>
      <c r="H78" s="612"/>
    </row>
    <row r="80" spans="1:8" ht="20.100000000000001" customHeight="1" x14ac:dyDescent="0.3">
      <c r="A80" s="612"/>
      <c r="B80" s="612"/>
      <c r="C80" s="612"/>
      <c r="D80" s="612"/>
      <c r="E80" s="612"/>
      <c r="F80" s="612"/>
      <c r="G80" s="612"/>
      <c r="H80" s="612"/>
    </row>
    <row r="82" spans="1:8" ht="20.100000000000001" customHeight="1" x14ac:dyDescent="0.3">
      <c r="A82" s="612"/>
      <c r="B82" s="612"/>
      <c r="C82" s="612"/>
      <c r="D82" s="612"/>
      <c r="E82" s="612"/>
      <c r="F82" s="612"/>
      <c r="G82" s="612"/>
      <c r="H82" s="612"/>
    </row>
    <row r="84" spans="1:8" ht="20.100000000000001" customHeight="1" x14ac:dyDescent="0.3">
      <c r="A84" s="612"/>
      <c r="B84" s="612"/>
      <c r="C84" s="612"/>
      <c r="D84" s="612"/>
      <c r="E84" s="612"/>
      <c r="F84" s="612"/>
      <c r="G84" s="612"/>
      <c r="H84" s="612"/>
    </row>
    <row r="85" spans="1:8" ht="20.100000000000001" customHeight="1" x14ac:dyDescent="0.3">
      <c r="A85" s="612"/>
      <c r="B85" s="612"/>
      <c r="C85" s="612"/>
      <c r="D85" s="612"/>
      <c r="E85" s="612"/>
      <c r="F85" s="612"/>
      <c r="G85" s="612"/>
      <c r="H85" s="612"/>
    </row>
    <row r="87" spans="1:8" ht="20.100000000000001" customHeight="1" x14ac:dyDescent="0.3">
      <c r="A87" s="612"/>
      <c r="B87" s="612"/>
      <c r="C87" s="612"/>
      <c r="D87" s="612"/>
      <c r="E87" s="612"/>
      <c r="F87" s="612"/>
      <c r="G87" s="612"/>
      <c r="H87" s="612"/>
    </row>
    <row r="89" spans="1:8" ht="30" customHeight="1" x14ac:dyDescent="0.3">
      <c r="A89" s="612"/>
      <c r="B89" s="612"/>
      <c r="C89" s="612"/>
      <c r="D89" s="612"/>
      <c r="E89" s="612"/>
      <c r="F89" s="612"/>
      <c r="G89" s="612"/>
      <c r="H89" s="612"/>
    </row>
    <row r="90" spans="1:8" ht="30" customHeight="1" x14ac:dyDescent="0.3">
      <c r="A90" s="612"/>
      <c r="B90" s="612"/>
      <c r="C90" s="612"/>
      <c r="D90" s="612"/>
      <c r="E90" s="612"/>
      <c r="F90" s="612"/>
      <c r="G90" s="612"/>
      <c r="H90" s="612"/>
    </row>
    <row r="91" spans="1:8" ht="30" customHeight="1" x14ac:dyDescent="0.3">
      <c r="A91" s="612"/>
      <c r="B91" s="612"/>
      <c r="C91" s="612"/>
      <c r="D91" s="612"/>
      <c r="E91" s="612"/>
      <c r="F91" s="612"/>
      <c r="G91" s="612"/>
      <c r="H91" s="612"/>
    </row>
  </sheetData>
  <sheetProtection selectLockedCells="1" selectUnlockedCells="1"/>
  <mergeCells count="2">
    <mergeCell ref="A4:H4"/>
    <mergeCell ref="A3:H3"/>
  </mergeCells>
  <printOptions horizontalCentered="1"/>
  <pageMargins left="0.2361111111111111" right="0.2361111111111111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14</vt:i4>
      </vt:variant>
    </vt:vector>
  </HeadingPairs>
  <TitlesOfParts>
    <vt:vector size="31" baseType="lpstr">
      <vt:lpstr>Címrend</vt:lpstr>
      <vt:lpstr>1. Bevételek_kiadások_összesen</vt:lpstr>
      <vt:lpstr>2. Önk.bev.</vt:lpstr>
      <vt:lpstr>3. Önk.kiad.</vt:lpstr>
      <vt:lpstr>4. Int.bev.</vt:lpstr>
      <vt:lpstr>5. Int.kiad.</vt:lpstr>
      <vt:lpstr>6. Beruházás</vt:lpstr>
      <vt:lpstr>7. EU-s beruh.</vt:lpstr>
      <vt:lpstr>8. Felújítás</vt:lpstr>
      <vt:lpstr>9. Mérleg</vt:lpstr>
      <vt:lpstr>10. Többéves</vt:lpstr>
      <vt:lpstr>11. Közvetett támogatások</vt:lpstr>
      <vt:lpstr>12. Hitel</vt:lpstr>
      <vt:lpstr>13. AKÜ</vt:lpstr>
      <vt:lpstr>14. AKÜ</vt:lpstr>
      <vt:lpstr>Munka1</vt:lpstr>
      <vt:lpstr>15. AKÜ</vt:lpstr>
      <vt:lpstr>'10. Többéves'!Nyomtatási_cím</vt:lpstr>
      <vt:lpstr>'3. Önk.kiad.'!Nyomtatási_cím</vt:lpstr>
      <vt:lpstr>'6. Beruházás'!Nyomtatási_cím</vt:lpstr>
      <vt:lpstr>'8. Felújítás'!Nyomtatási_cím</vt:lpstr>
      <vt:lpstr>'1. Bevételek_kiadások_összesen'!Nyomtatási_terület</vt:lpstr>
      <vt:lpstr>'10. Többéves'!Nyomtatási_terület</vt:lpstr>
      <vt:lpstr>'2. Önk.bev.'!Nyomtatási_terület</vt:lpstr>
      <vt:lpstr>'3. Önk.kiad.'!Nyomtatási_terület</vt:lpstr>
      <vt:lpstr>'4. Int.bev.'!Nyomtatási_terület</vt:lpstr>
      <vt:lpstr>'5. Int.kiad.'!Nyomtatási_terület</vt:lpstr>
      <vt:lpstr>'6. Beruházás'!Nyomtatási_terület</vt:lpstr>
      <vt:lpstr>'7. EU-s beruh.'!Nyomtatási_terület</vt:lpstr>
      <vt:lpstr>'8. Felújítás'!Nyomtatási_terület</vt:lpstr>
      <vt:lpstr>'9. Mérleg'!Nyomtatási_terület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Pecánkáné Szőke Judit</dc:creator>
  <cp:lastModifiedBy>Bérczes Beáta</cp:lastModifiedBy>
  <cp:lastPrinted>2017-11-08T12:46:56Z</cp:lastPrinted>
  <dcterms:created xsi:type="dcterms:W3CDTF">2016-05-13T06:36:32Z</dcterms:created>
  <dcterms:modified xsi:type="dcterms:W3CDTF">2017-11-13T10:56:57Z</dcterms:modified>
</cp:coreProperties>
</file>